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firstSheet="3" activeTab="3"/>
  </bookViews>
  <sheets>
    <sheet name="здрав." sheetId="2" state="hidden" r:id="rId1"/>
    <sheet name="наука" sheetId="3" state="hidden" r:id="rId2"/>
    <sheet name="обр." sheetId="4" state="hidden" r:id="rId3"/>
    <sheet name="сводная таблица" sheetId="5" r:id="rId4"/>
    <sheet name="доходы" sheetId="6" state="hidden" r:id="rId5"/>
  </sheets>
  <calcPr calcId="125725"/>
</workbook>
</file>

<file path=xl/calcChain.xml><?xml version="1.0" encoding="utf-8"?>
<calcChain xmlns="http://schemas.openxmlformats.org/spreadsheetml/2006/main">
  <c r="D17" i="5"/>
  <c r="D10" i="4"/>
  <c r="I14"/>
  <c r="I15"/>
  <c r="I16"/>
  <c r="I17"/>
  <c r="I18"/>
  <c r="I19"/>
  <c r="I20"/>
  <c r="I21"/>
  <c r="I22"/>
  <c r="I13"/>
  <c r="D18" i="5"/>
  <c r="D16"/>
  <c r="D15"/>
  <c r="D14"/>
  <c r="D13"/>
  <c r="D12"/>
  <c r="D11"/>
  <c r="C10"/>
  <c r="B10"/>
  <c r="C9"/>
  <c r="B9"/>
  <c r="I23" i="4"/>
  <c r="C19" i="6"/>
  <c r="D19"/>
  <c r="D12"/>
  <c r="E18"/>
  <c r="Q25" i="5"/>
  <c r="C12" i="6"/>
  <c r="E20"/>
  <c r="E17"/>
  <c r="E16"/>
  <c r="E15"/>
  <c r="E14"/>
  <c r="E13"/>
  <c r="D11"/>
  <c r="C11"/>
  <c r="E11" s="1"/>
  <c r="R42" i="5"/>
  <c r="Q42"/>
  <c r="N42"/>
  <c r="M42"/>
  <c r="L42"/>
  <c r="K42"/>
  <c r="J42"/>
  <c r="I42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O15"/>
  <c r="N15"/>
  <c r="M15"/>
  <c r="L15"/>
  <c r="K15"/>
  <c r="J15"/>
  <c r="I15"/>
  <c r="P14"/>
  <c r="O14"/>
  <c r="O11" s="1"/>
  <c r="O26" s="1"/>
  <c r="J14"/>
  <c r="Q13"/>
  <c r="P13"/>
  <c r="Q12"/>
  <c r="P12"/>
  <c r="N11"/>
  <c r="M11"/>
  <c r="L11"/>
  <c r="K11"/>
  <c r="I11"/>
  <c r="H11" i="4"/>
  <c r="H8" s="1"/>
  <c r="H23" s="1"/>
  <c r="C18"/>
  <c r="D18" s="1"/>
  <c r="C12" i="3"/>
  <c r="B12"/>
  <c r="C12" i="2"/>
  <c r="B12"/>
  <c r="D11" i="3"/>
  <c r="G11"/>
  <c r="G7"/>
  <c r="G20" s="1"/>
  <c r="H11"/>
  <c r="H10"/>
  <c r="H7" s="1"/>
  <c r="H20" s="1"/>
  <c r="I13"/>
  <c r="I14"/>
  <c r="I15"/>
  <c r="I16"/>
  <c r="I17"/>
  <c r="I18"/>
  <c r="I19"/>
  <c r="I12"/>
  <c r="I11"/>
  <c r="I9"/>
  <c r="I8"/>
  <c r="D8"/>
  <c r="D9"/>
  <c r="D10"/>
  <c r="D7"/>
  <c r="D21" i="4"/>
  <c r="D22"/>
  <c r="D23"/>
  <c r="D24"/>
  <c r="D25"/>
  <c r="D26"/>
  <c r="D27"/>
  <c r="D28"/>
  <c r="D29"/>
  <c r="D30"/>
  <c r="D31"/>
  <c r="D32"/>
  <c r="D34"/>
  <c r="D20"/>
  <c r="I11" i="2"/>
  <c r="H11"/>
  <c r="D10"/>
  <c r="D11"/>
  <c r="D9"/>
  <c r="D9" i="4"/>
  <c r="D8"/>
  <c r="I10"/>
  <c r="I9"/>
  <c r="I12"/>
  <c r="B18"/>
  <c r="C10"/>
  <c r="B10"/>
  <c r="G11" i="2"/>
  <c r="I11" i="4"/>
  <c r="J11" i="2"/>
  <c r="C17" i="5" l="1"/>
  <c r="C19" s="1"/>
  <c r="R17"/>
  <c r="R25"/>
  <c r="B17"/>
  <c r="B19" s="1"/>
  <c r="Q14"/>
  <c r="R14" s="1"/>
  <c r="Q15"/>
  <c r="R20"/>
  <c r="R24"/>
  <c r="D9"/>
  <c r="R12"/>
  <c r="R21"/>
  <c r="R23"/>
  <c r="D10"/>
  <c r="R18"/>
  <c r="E12" i="6"/>
  <c r="E19" s="1"/>
  <c r="E21" s="1"/>
  <c r="K26" i="5"/>
  <c r="R16"/>
  <c r="I26"/>
  <c r="M26"/>
  <c r="R19"/>
  <c r="R22"/>
  <c r="J11"/>
  <c r="J26" s="1"/>
  <c r="N26"/>
  <c r="R13"/>
  <c r="L26"/>
  <c r="I20" i="3"/>
  <c r="I7"/>
  <c r="I10"/>
  <c r="D21" i="6"/>
  <c r="C21"/>
  <c r="Q11" i="5"/>
  <c r="P15"/>
  <c r="P11"/>
  <c r="D12" i="2"/>
  <c r="D33" i="4"/>
  <c r="D12" i="3"/>
  <c r="G8" i="2"/>
  <c r="G21" s="1"/>
  <c r="I8" i="4"/>
  <c r="J13" i="2"/>
  <c r="J14"/>
  <c r="J15"/>
  <c r="J16"/>
  <c r="J17"/>
  <c r="J18"/>
  <c r="J19"/>
  <c r="J20"/>
  <c r="J10"/>
  <c r="J8" s="1"/>
  <c r="I12"/>
  <c r="I8"/>
  <c r="H8"/>
  <c r="H12"/>
  <c r="Q26" i="5" l="1"/>
  <c r="R15"/>
  <c r="D19"/>
  <c r="R11"/>
  <c r="R26" s="1"/>
  <c r="P26"/>
  <c r="H21" i="2"/>
  <c r="J12"/>
  <c r="J21" s="1"/>
  <c r="I21"/>
</calcChain>
</file>

<file path=xl/sharedStrings.xml><?xml version="1.0" encoding="utf-8"?>
<sst xmlns="http://schemas.openxmlformats.org/spreadsheetml/2006/main" count="197" uniqueCount="81">
  <si>
    <t>тыс.руб.</t>
  </si>
  <si>
    <t>Образование</t>
  </si>
  <si>
    <t>Здравоохранение</t>
  </si>
  <si>
    <t>Наука</t>
  </si>
  <si>
    <t>Всего</t>
  </si>
  <si>
    <t>Субсидии</t>
  </si>
  <si>
    <t>ПДД</t>
  </si>
  <si>
    <t>ОМС</t>
  </si>
  <si>
    <t>ВМП</t>
  </si>
  <si>
    <t xml:space="preserve"> </t>
  </si>
  <si>
    <t>Прочие расходы</t>
  </si>
  <si>
    <t>221. Услуги связи</t>
  </si>
  <si>
    <t>222. Транспортные услуги</t>
  </si>
  <si>
    <t>223. Коммунальные услуги</t>
  </si>
  <si>
    <t>225. Работы, услуги по содержанию имущества</t>
  </si>
  <si>
    <t>226. Прочие работы, услуги</t>
  </si>
  <si>
    <t>290. Прочие расходы</t>
  </si>
  <si>
    <t>310. Увеличение стоимости основных средств</t>
  </si>
  <si>
    <t>340. Увеличение стоимости материальных запасов</t>
  </si>
  <si>
    <t>Оплата труда с начислениями</t>
  </si>
  <si>
    <t>211. Заработная плата</t>
  </si>
  <si>
    <t>212. Прочие выплаты</t>
  </si>
  <si>
    <t>213 Начисления на выплаты по оплате труда</t>
  </si>
  <si>
    <t>Общий итог</t>
  </si>
  <si>
    <t>ИТОГО</t>
  </si>
  <si>
    <t>ЗДРАВООХРАНЕНИЕ</t>
  </si>
  <si>
    <t>213. Начисления на выплаты по оплате труда</t>
  </si>
  <si>
    <t>224. Арендная плата за пользование имуществом</t>
  </si>
  <si>
    <t xml:space="preserve">Клинические исследования </t>
  </si>
  <si>
    <t>Гранты</t>
  </si>
  <si>
    <t>Прочие доходы</t>
  </si>
  <si>
    <t>ВСЕГО</t>
  </si>
  <si>
    <t>Итого</t>
  </si>
  <si>
    <t>Высшее профессиональное образование</t>
  </si>
  <si>
    <t>Подготовительное отделение</t>
  </si>
  <si>
    <t>Средства совета ректоров</t>
  </si>
  <si>
    <t>Возмещение эксплуатационных расходов арендаторами</t>
  </si>
  <si>
    <t>Доходы на аренду помещения</t>
  </si>
  <si>
    <t>253. Перечисления международным организациям</t>
  </si>
  <si>
    <t>Услуги библиотеки</t>
  </si>
  <si>
    <t>Доходы за проживание в общежитиях</t>
  </si>
  <si>
    <t>в том числе:</t>
  </si>
  <si>
    <t>Софинансирование за счет Образования</t>
  </si>
  <si>
    <t>ОБРАЗОВАНИЕ</t>
  </si>
  <si>
    <t>НАУКА</t>
  </si>
  <si>
    <t>Отклонение (2016-2015)</t>
  </si>
  <si>
    <t xml:space="preserve">ДОХОДЫ   </t>
  </si>
  <si>
    <t xml:space="preserve">Интернатура и ординатура </t>
  </si>
  <si>
    <t>Поступления средств от клинических исследований, НИР</t>
  </si>
  <si>
    <t>Дополнительное профессиональное образование</t>
  </si>
  <si>
    <t>Московский областный факультет</t>
  </si>
  <si>
    <t>Среднее  профессиональное образование</t>
  </si>
  <si>
    <t>Пожертвования</t>
  </si>
  <si>
    <t>Возмещение расходов арендаторами коммунальных услуг</t>
  </si>
  <si>
    <t>Платные образовательные услуги на кафедрах</t>
  </si>
  <si>
    <t>РАСХОДЫ</t>
  </si>
  <si>
    <t xml:space="preserve">Расходы </t>
  </si>
  <si>
    <r>
      <t xml:space="preserve">ОТКЛОНЕНИЕ </t>
    </r>
    <r>
      <rPr>
        <b/>
        <sz val="12"/>
        <color theme="1"/>
        <rFont val="Times New Roman"/>
        <family val="1"/>
        <charset val="204"/>
      </rPr>
      <t xml:space="preserve"> 2016-2015</t>
    </r>
  </si>
  <si>
    <t>Доходы по видам деятельности</t>
  </si>
  <si>
    <r>
      <t xml:space="preserve">ОМС                        </t>
    </r>
    <r>
      <rPr>
        <sz val="14"/>
        <color theme="1"/>
        <rFont val="Times New Roman"/>
        <family val="1"/>
        <charset val="204"/>
      </rPr>
      <t>(АПП, СП, ВМП)</t>
    </r>
  </si>
  <si>
    <t>ОТКЛОНЕНИЕ  2016-2015</t>
  </si>
  <si>
    <t>ФАИП</t>
  </si>
  <si>
    <t>ПДД*</t>
  </si>
  <si>
    <t>Субсидии+ПДД</t>
  </si>
  <si>
    <t>*Справочно</t>
  </si>
  <si>
    <t>тыс.руб</t>
  </si>
  <si>
    <t xml:space="preserve">Доходы </t>
  </si>
  <si>
    <t>2015г.</t>
  </si>
  <si>
    <t>2016г.</t>
  </si>
  <si>
    <t xml:space="preserve">ВМП </t>
  </si>
  <si>
    <r>
      <t>ОМС</t>
    </r>
    <r>
      <rPr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(АПП, СП, ВМП)</t>
    </r>
  </si>
  <si>
    <t>Всего+ФАИП</t>
  </si>
  <si>
    <t>ФАИП 2015г.</t>
  </si>
  <si>
    <t>Сводная смета</t>
  </si>
  <si>
    <t xml:space="preserve"> ОБРАЗОВАНИЕ+ЗДРАВООХРАНЕНИЕ+НАУКА</t>
  </si>
  <si>
    <t>+372 294</t>
  </si>
  <si>
    <t>Отклонение  (2016-2015)</t>
  </si>
  <si>
    <t>ДОХОДЫ</t>
  </si>
  <si>
    <t>ОБРАЗОВАНИЕ+ЗДРАВООХРАНЕНИЕ+НАУКА+ФАИП 2015г.</t>
  </si>
  <si>
    <t>+ 81 335</t>
  </si>
  <si>
    <t>ПРОЕКТ СМЕТЫ 2016</t>
  </si>
</sst>
</file>

<file path=xl/styles.xml><?xml version="1.0" encoding="utf-8"?>
<styleSheet xmlns="http://schemas.openxmlformats.org/spreadsheetml/2006/main">
  <numFmts count="1">
    <numFmt numFmtId="164" formatCode="##,##0,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8">
    <xf numFmtId="0" fontId="0" fillId="0" borderId="0" xfId="0"/>
    <xf numFmtId="0" fontId="18" fillId="0" borderId="0" xfId="0" applyFont="1"/>
    <xf numFmtId="0" fontId="22" fillId="0" borderId="17" xfId="0" applyFont="1" applyBorder="1"/>
    <xf numFmtId="0" fontId="24" fillId="0" borderId="17" xfId="0" applyFont="1" applyBorder="1"/>
    <xf numFmtId="164" fontId="24" fillId="0" borderId="18" xfId="0" applyNumberFormat="1" applyFont="1" applyBorder="1" applyAlignment="1">
      <alignment horizontal="center"/>
    </xf>
    <xf numFmtId="0" fontId="23" fillId="33" borderId="19" xfId="0" applyFont="1" applyFill="1" applyBorder="1"/>
    <xf numFmtId="164" fontId="23" fillId="33" borderId="21" xfId="0" applyNumberFormat="1" applyFont="1" applyFill="1" applyBorder="1" applyAlignment="1">
      <alignment horizontal="center"/>
    </xf>
    <xf numFmtId="0" fontId="24" fillId="0" borderId="0" xfId="0" applyFont="1" applyBorder="1"/>
    <xf numFmtId="164" fontId="24" fillId="0" borderId="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left" vertical="center" wrapText="1"/>
    </xf>
    <xf numFmtId="0" fontId="23" fillId="0" borderId="17" xfId="0" applyFont="1" applyBorder="1"/>
    <xf numFmtId="0" fontId="0" fillId="0" borderId="0" xfId="0"/>
    <xf numFmtId="0" fontId="21" fillId="0" borderId="10" xfId="0" pivotButton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 indent="1"/>
    </xf>
    <xf numFmtId="164" fontId="21" fillId="33" borderId="1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0" fontId="21" fillId="33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 indent="1"/>
    </xf>
    <xf numFmtId="0" fontId="20" fillId="0" borderId="0" xfId="0" applyFont="1"/>
    <xf numFmtId="164" fontId="24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3" fillId="33" borderId="2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 vertical="center" wrapText="1" readingOrder="1"/>
    </xf>
    <xf numFmtId="0" fontId="25" fillId="0" borderId="17" xfId="0" applyFont="1" applyFill="1" applyBorder="1" applyAlignment="1">
      <alignment horizontal="left" vertical="center" wrapText="1" readingOrder="1"/>
    </xf>
    <xf numFmtId="164" fontId="25" fillId="0" borderId="20" xfId="0" applyNumberFormat="1" applyFont="1" applyFill="1" applyBorder="1"/>
    <xf numFmtId="164" fontId="24" fillId="35" borderId="0" xfId="0" applyNumberFormat="1" applyFont="1" applyFill="1" applyBorder="1" applyAlignment="1">
      <alignment horizontal="center"/>
    </xf>
    <xf numFmtId="164" fontId="23" fillId="35" borderId="0" xfId="0" applyNumberFormat="1" applyFont="1" applyFill="1" applyBorder="1" applyAlignment="1">
      <alignment horizontal="center"/>
    </xf>
    <xf numFmtId="0" fontId="24" fillId="35" borderId="0" xfId="0" applyFont="1" applyFill="1" applyBorder="1"/>
    <xf numFmtId="0" fontId="23" fillId="35" borderId="0" xfId="0" applyFont="1" applyFill="1" applyBorder="1"/>
    <xf numFmtId="0" fontId="22" fillId="0" borderId="0" xfId="0" applyFont="1"/>
    <xf numFmtId="0" fontId="22" fillId="0" borderId="0" xfId="0" applyFont="1" applyAlignment="1">
      <alignment horizontal="right"/>
    </xf>
    <xf numFmtId="0" fontId="21" fillId="0" borderId="17" xfId="0" pivotButton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left" wrapText="1"/>
    </xf>
    <xf numFmtId="164" fontId="21" fillId="33" borderId="18" xfId="0" applyNumberFormat="1" applyFont="1" applyFill="1" applyBorder="1"/>
    <xf numFmtId="164" fontId="21" fillId="33" borderId="10" xfId="0" applyNumberFormat="1" applyFont="1" applyFill="1" applyBorder="1"/>
    <xf numFmtId="0" fontId="22" fillId="0" borderId="17" xfId="0" applyFont="1" applyBorder="1" applyAlignment="1">
      <alignment horizontal="left" wrapText="1" indent="1"/>
    </xf>
    <xf numFmtId="164" fontId="22" fillId="0" borderId="10" xfId="0" applyNumberFormat="1" applyFont="1" applyBorder="1"/>
    <xf numFmtId="164" fontId="22" fillId="0" borderId="18" xfId="0" applyNumberFormat="1" applyFont="1" applyBorder="1"/>
    <xf numFmtId="0" fontId="21" fillId="33" borderId="17" xfId="0" applyFont="1" applyFill="1" applyBorder="1" applyAlignment="1">
      <alignment horizontal="left"/>
    </xf>
    <xf numFmtId="0" fontId="18" fillId="0" borderId="0" xfId="0" applyFont="1" applyBorder="1"/>
    <xf numFmtId="0" fontId="21" fillId="36" borderId="19" xfId="0" applyFont="1" applyFill="1" applyBorder="1" applyAlignment="1">
      <alignment horizontal="left"/>
    </xf>
    <xf numFmtId="164" fontId="21" fillId="36" borderId="21" xfId="0" applyNumberFormat="1" applyFont="1" applyFill="1" applyBorder="1"/>
    <xf numFmtId="164" fontId="21" fillId="36" borderId="20" xfId="0" applyNumberFormat="1" applyFont="1" applyFill="1" applyBorder="1"/>
    <xf numFmtId="0" fontId="23" fillId="0" borderId="10" xfId="0" applyFont="1" applyFill="1" applyBorder="1" applyAlignment="1">
      <alignment horizontal="left" wrapText="1" indent="1"/>
    </xf>
    <xf numFmtId="0" fontId="23" fillId="0" borderId="25" xfId="0" applyFont="1" applyBorder="1"/>
    <xf numFmtId="164" fontId="24" fillId="0" borderId="26" xfId="0" applyNumberFormat="1" applyFont="1" applyBorder="1" applyAlignment="1">
      <alignment horizontal="center"/>
    </xf>
    <xf numFmtId="164" fontId="24" fillId="0" borderId="27" xfId="0" applyNumberFormat="1" applyFont="1" applyBorder="1" applyAlignment="1">
      <alignment horizontal="center"/>
    </xf>
    <xf numFmtId="0" fontId="21" fillId="33" borderId="20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vertical="center" wrapText="1"/>
    </xf>
    <xf numFmtId="164" fontId="23" fillId="33" borderId="41" xfId="0" applyNumberFormat="1" applyFont="1" applyFill="1" applyBorder="1" applyAlignment="1">
      <alignment horizontal="center" vertical="center" wrapText="1"/>
    </xf>
    <xf numFmtId="0" fontId="16" fillId="0" borderId="0" xfId="0" applyFont="1"/>
    <xf numFmtId="164" fontId="25" fillId="0" borderId="20" xfId="0" applyNumberFormat="1" applyFont="1" applyFill="1" applyBorder="1" applyAlignment="1">
      <alignment horizontal="center" vertical="center" wrapText="1" readingOrder="1"/>
    </xf>
    <xf numFmtId="0" fontId="21" fillId="33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3" fillId="33" borderId="14" xfId="0" applyFont="1" applyFill="1" applyBorder="1"/>
    <xf numFmtId="0" fontId="23" fillId="33" borderId="15" xfId="0" applyNumberFormat="1" applyFont="1" applyFill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164" fontId="24" fillId="0" borderId="18" xfId="0" applyNumberFormat="1" applyFont="1" applyBorder="1" applyAlignment="1">
      <alignment horizontal="center" vertical="center"/>
    </xf>
    <xf numFmtId="164" fontId="24" fillId="0" borderId="21" xfId="0" applyNumberFormat="1" applyFont="1" applyBorder="1" applyAlignment="1">
      <alignment horizontal="center" vertical="center"/>
    </xf>
    <xf numFmtId="0" fontId="22" fillId="35" borderId="0" xfId="0" applyFont="1" applyFill="1" applyBorder="1"/>
    <xf numFmtId="3" fontId="22" fillId="35" borderId="0" xfId="0" applyNumberFormat="1" applyFont="1" applyFill="1" applyBorder="1"/>
    <xf numFmtId="0" fontId="22" fillId="35" borderId="0" xfId="0" applyFont="1" applyFill="1" applyBorder="1" applyAlignment="1">
      <alignment wrapText="1"/>
    </xf>
    <xf numFmtId="0" fontId="21" fillId="35" borderId="0" xfId="0" applyFont="1" applyFill="1" applyBorder="1"/>
    <xf numFmtId="3" fontId="21" fillId="35" borderId="0" xfId="0" applyNumberFormat="1" applyFont="1" applyFill="1" applyBorder="1"/>
    <xf numFmtId="0" fontId="23" fillId="0" borderId="17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0" borderId="17" xfId="0" applyFont="1" applyBorder="1"/>
    <xf numFmtId="0" fontId="20" fillId="0" borderId="17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19" fillId="33" borderId="19" xfId="0" applyFont="1" applyFill="1" applyBorder="1"/>
    <xf numFmtId="0" fontId="21" fillId="0" borderId="3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33" borderId="17" xfId="0" applyFont="1" applyFill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4" borderId="19" xfId="0" applyFont="1" applyFill="1" applyBorder="1" applyAlignment="1">
      <alignment horizontal="left" vertical="center" wrapText="1"/>
    </xf>
    <xf numFmtId="0" fontId="24" fillId="0" borderId="0" xfId="0" applyFont="1" applyFill="1" applyBorder="1"/>
    <xf numFmtId="0" fontId="18" fillId="0" borderId="0" xfId="0" applyFont="1" applyFill="1" applyBorder="1"/>
    <xf numFmtId="164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18" fillId="0" borderId="35" xfId="0" applyFont="1" applyBorder="1"/>
    <xf numFmtId="0" fontId="18" fillId="0" borderId="10" xfId="0" applyFont="1" applyBorder="1"/>
    <xf numFmtId="0" fontId="18" fillId="0" borderId="18" xfId="0" applyFont="1" applyBorder="1" applyAlignment="1">
      <alignment vertical="center"/>
    </xf>
    <xf numFmtId="2" fontId="22" fillId="0" borderId="19" xfId="0" applyNumberFormat="1" applyFont="1" applyBorder="1" applyAlignment="1">
      <alignment vertical="justify"/>
    </xf>
    <xf numFmtId="0" fontId="18" fillId="35" borderId="0" xfId="0" applyFont="1" applyFill="1" applyBorder="1"/>
    <xf numFmtId="164" fontId="24" fillId="0" borderId="18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1" fillId="0" borderId="5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33" borderId="52" xfId="0" applyFont="1" applyFill="1" applyBorder="1" applyAlignment="1">
      <alignment horizontal="left" vertical="center" wrapText="1"/>
    </xf>
    <xf numFmtId="164" fontId="21" fillId="33" borderId="17" xfId="0" applyNumberFormat="1" applyFont="1" applyFill="1" applyBorder="1" applyAlignment="1">
      <alignment horizontal="center" vertical="center"/>
    </xf>
    <xf numFmtId="164" fontId="21" fillId="33" borderId="18" xfId="0" applyNumberFormat="1" applyFont="1" applyFill="1" applyBorder="1" applyAlignment="1">
      <alignment horizontal="center" vertical="center"/>
    </xf>
    <xf numFmtId="164" fontId="21" fillId="33" borderId="31" xfId="0" applyNumberFormat="1" applyFont="1" applyFill="1" applyBorder="1" applyAlignment="1">
      <alignment horizontal="center" vertical="center"/>
    </xf>
    <xf numFmtId="164" fontId="21" fillId="33" borderId="12" xfId="0" applyNumberFormat="1" applyFont="1" applyFill="1" applyBorder="1" applyAlignment="1">
      <alignment horizontal="center" vertical="center"/>
    </xf>
    <xf numFmtId="164" fontId="21" fillId="33" borderId="22" xfId="0" applyNumberFormat="1" applyFont="1" applyFill="1" applyBorder="1" applyAlignment="1">
      <alignment horizontal="center" vertical="center"/>
    </xf>
    <xf numFmtId="164" fontId="21" fillId="33" borderId="44" xfId="0" applyNumberFormat="1" applyFont="1" applyFill="1" applyBorder="1" applyAlignment="1">
      <alignment horizontal="center" vertical="center"/>
    </xf>
    <xf numFmtId="0" fontId="22" fillId="0" borderId="52" xfId="0" applyFont="1" applyBorder="1" applyAlignment="1">
      <alignment horizontal="left" vertical="center" wrapText="1"/>
    </xf>
    <xf numFmtId="164" fontId="22" fillId="0" borderId="17" xfId="0" applyNumberFormat="1" applyFont="1" applyFill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164" fontId="22" fillId="0" borderId="44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21" fillId="33" borderId="19" xfId="0" applyNumberFormat="1" applyFont="1" applyFill="1" applyBorder="1" applyAlignment="1">
      <alignment horizontal="center" vertical="center"/>
    </xf>
    <xf numFmtId="164" fontId="21" fillId="33" borderId="21" xfId="0" applyNumberFormat="1" applyFont="1" applyFill="1" applyBorder="1" applyAlignment="1">
      <alignment horizontal="center" vertical="center"/>
    </xf>
    <xf numFmtId="164" fontId="21" fillId="33" borderId="55" xfId="0" applyNumberFormat="1" applyFont="1" applyFill="1" applyBorder="1" applyAlignment="1">
      <alignment horizontal="center" vertical="center"/>
    </xf>
    <xf numFmtId="164" fontId="21" fillId="33" borderId="20" xfId="0" applyNumberFormat="1" applyFont="1" applyFill="1" applyBorder="1" applyAlignment="1">
      <alignment horizontal="center" vertical="center"/>
    </xf>
    <xf numFmtId="164" fontId="21" fillId="33" borderId="56" xfId="0" applyNumberFormat="1" applyFont="1" applyFill="1" applyBorder="1" applyAlignment="1">
      <alignment horizontal="center" vertical="center"/>
    </xf>
    <xf numFmtId="164" fontId="21" fillId="33" borderId="23" xfId="0" applyNumberFormat="1" applyFont="1" applyFill="1" applyBorder="1" applyAlignment="1">
      <alignment horizontal="center" vertical="center"/>
    </xf>
    <xf numFmtId="164" fontId="21" fillId="33" borderId="4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3" fillId="0" borderId="0" xfId="0" applyFont="1"/>
    <xf numFmtId="0" fontId="30" fillId="0" borderId="14" xfId="0" applyFont="1" applyBorder="1" applyAlignment="1">
      <alignment horizontal="left" vertical="center" wrapText="1" readingOrder="1"/>
    </xf>
    <xf numFmtId="164" fontId="30" fillId="0" borderId="16" xfId="0" applyNumberFormat="1" applyFont="1" applyBorder="1" applyAlignment="1">
      <alignment horizontal="right" vertical="center" wrapText="1" readingOrder="1"/>
    </xf>
    <xf numFmtId="164" fontId="18" fillId="0" borderId="0" xfId="0" applyNumberFormat="1" applyFont="1"/>
    <xf numFmtId="0" fontId="30" fillId="0" borderId="17" xfId="0" applyFont="1" applyBorder="1" applyAlignment="1">
      <alignment horizontal="left" vertical="center" wrapText="1" readingOrder="1"/>
    </xf>
    <xf numFmtId="164" fontId="30" fillId="0" borderId="18" xfId="0" applyNumberFormat="1" applyFont="1" applyBorder="1" applyAlignment="1">
      <alignment horizontal="right" vertical="center" wrapText="1" readingOrder="1"/>
    </xf>
    <xf numFmtId="0" fontId="30" fillId="0" borderId="19" xfId="0" applyFont="1" applyBorder="1" applyAlignment="1">
      <alignment horizontal="left" vertical="center" wrapText="1" readingOrder="1"/>
    </xf>
    <xf numFmtId="164" fontId="30" fillId="0" borderId="21" xfId="0" applyNumberFormat="1" applyFont="1" applyBorder="1" applyAlignment="1">
      <alignment horizontal="right" vertical="center" wrapText="1" readingOrder="1"/>
    </xf>
    <xf numFmtId="164" fontId="23" fillId="0" borderId="0" xfId="0" applyNumberFormat="1" applyFont="1"/>
    <xf numFmtId="0" fontId="19" fillId="0" borderId="33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164" fontId="24" fillId="0" borderId="30" xfId="0" applyNumberFormat="1" applyFont="1" applyBorder="1" applyAlignment="1">
      <alignment horizontal="center" vertical="center"/>
    </xf>
    <xf numFmtId="0" fontId="23" fillId="33" borderId="19" xfId="0" applyFont="1" applyFill="1" applyBorder="1" applyAlignment="1">
      <alignment horizontal="left" vertical="center"/>
    </xf>
    <xf numFmtId="164" fontId="23" fillId="33" borderId="21" xfId="0" applyNumberFormat="1" applyFont="1" applyFill="1" applyBorder="1" applyAlignment="1">
      <alignment horizontal="center" vertical="center"/>
    </xf>
    <xf numFmtId="0" fontId="28" fillId="0" borderId="0" xfId="0" applyFont="1"/>
    <xf numFmtId="164" fontId="26" fillId="0" borderId="0" xfId="0" applyNumberFormat="1" applyFont="1"/>
    <xf numFmtId="0" fontId="19" fillId="33" borderId="17" xfId="0" applyFont="1" applyFill="1" applyBorder="1" applyAlignment="1">
      <alignment wrapText="1"/>
    </xf>
    <xf numFmtId="0" fontId="21" fillId="0" borderId="17" xfId="0" applyFont="1" applyBorder="1"/>
    <xf numFmtId="164" fontId="0" fillId="0" borderId="0" xfId="0" applyNumberFormat="1"/>
    <xf numFmtId="0" fontId="21" fillId="0" borderId="17" xfId="0" applyFont="1" applyBorder="1" applyAlignment="1">
      <alignment wrapText="1"/>
    </xf>
    <xf numFmtId="0" fontId="21" fillId="33" borderId="19" xfId="0" applyFont="1" applyFill="1" applyBorder="1"/>
    <xf numFmtId="164" fontId="21" fillId="33" borderId="20" xfId="0" applyNumberFormat="1" applyFont="1" applyFill="1" applyBorder="1" applyAlignment="1">
      <alignment horizontal="center"/>
    </xf>
    <xf numFmtId="0" fontId="21" fillId="0" borderId="28" xfId="0" applyFont="1" applyBorder="1"/>
    <xf numFmtId="164" fontId="22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3" fontId="19" fillId="33" borderId="20" xfId="0" applyNumberFormat="1" applyFont="1" applyFill="1" applyBorder="1" applyAlignment="1">
      <alignment horizontal="center"/>
    </xf>
    <xf numFmtId="3" fontId="19" fillId="33" borderId="21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 vertical="center"/>
    </xf>
    <xf numFmtId="164" fontId="19" fillId="33" borderId="44" xfId="0" applyNumberFormat="1" applyFon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0" fillId="0" borderId="44" xfId="0" applyNumberFormat="1" applyFont="1" applyBorder="1" applyAlignment="1">
      <alignment horizontal="center" vertical="center"/>
    </xf>
    <xf numFmtId="164" fontId="19" fillId="34" borderId="20" xfId="0" applyNumberFormat="1" applyFont="1" applyFill="1" applyBorder="1" applyAlignment="1">
      <alignment horizontal="center" vertical="center"/>
    </xf>
    <xf numFmtId="164" fontId="19" fillId="34" borderId="42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33" borderId="25" xfId="0" applyFont="1" applyFill="1" applyBorder="1" applyAlignment="1">
      <alignment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wrapText="1"/>
    </xf>
    <xf numFmtId="0" fontId="21" fillId="33" borderId="5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19" fillId="33" borderId="39" xfId="0" applyFont="1" applyFill="1" applyBorder="1" applyAlignment="1">
      <alignment horizontal="center" wrapText="1"/>
    </xf>
    <xf numFmtId="0" fontId="19" fillId="33" borderId="40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9" fillId="33" borderId="14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6" fillId="33" borderId="48" xfId="0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26" fillId="33" borderId="49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9" fillId="33" borderId="15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 wrapText="1"/>
    </xf>
    <xf numFmtId="164" fontId="19" fillId="0" borderId="43" xfId="0" applyNumberFormat="1" applyFont="1" applyFill="1" applyBorder="1" applyAlignment="1">
      <alignment horizontal="center" vertical="center" wrapText="1"/>
    </xf>
    <xf numFmtId="164" fontId="19" fillId="0" borderId="3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opLeftCell="A10" workbookViewId="0">
      <selection activeCell="H26" sqref="H26"/>
    </sheetView>
  </sheetViews>
  <sheetFormatPr defaultRowHeight="15"/>
  <cols>
    <col min="1" max="1" width="23.7109375" style="1" customWidth="1"/>
    <col min="2" max="2" width="18.28515625" style="1" customWidth="1"/>
    <col min="3" max="3" width="18.42578125" style="1" customWidth="1"/>
    <col min="4" max="4" width="23.85546875" style="1" customWidth="1"/>
    <col min="5" max="5" width="18.85546875" style="1" customWidth="1"/>
    <col min="6" max="6" width="43.5703125" style="1" customWidth="1"/>
    <col min="7" max="7" width="19.42578125" style="1" customWidth="1"/>
    <col min="8" max="8" width="16.28515625" style="1" customWidth="1"/>
    <col min="9" max="9" width="15.42578125" style="1" customWidth="1"/>
    <col min="10" max="10" width="17.42578125" style="1" customWidth="1"/>
    <col min="11" max="16384" width="9.140625" style="1"/>
  </cols>
  <sheetData>
    <row r="2" spans="1:12" ht="25.5">
      <c r="A2" s="184" t="s">
        <v>25</v>
      </c>
      <c r="B2" s="184"/>
      <c r="C2" s="184"/>
      <c r="D2" s="184"/>
      <c r="E2" s="184"/>
      <c r="F2" s="184"/>
      <c r="G2" s="184"/>
      <c r="H2" s="184"/>
      <c r="I2" s="184"/>
      <c r="J2" s="184"/>
      <c r="K2" s="32"/>
      <c r="L2" s="32"/>
    </row>
    <row r="3" spans="1:12" ht="2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1" thickBot="1">
      <c r="A4" s="32"/>
      <c r="B4" s="32"/>
      <c r="C4" s="32"/>
      <c r="D4" s="32"/>
      <c r="E4" s="32"/>
      <c r="F4" s="32"/>
      <c r="G4" s="32"/>
      <c r="H4" s="32"/>
      <c r="I4" s="32"/>
      <c r="J4" s="33" t="s">
        <v>0</v>
      </c>
      <c r="K4" s="32"/>
      <c r="L4" s="32"/>
    </row>
    <row r="5" spans="1:12" ht="21" thickBot="1">
      <c r="A5" s="185"/>
      <c r="B5" s="185"/>
      <c r="C5" s="69"/>
      <c r="D5" s="69"/>
      <c r="E5" s="32"/>
      <c r="F5" s="181">
        <v>2016</v>
      </c>
      <c r="G5" s="182"/>
      <c r="H5" s="182"/>
      <c r="I5" s="182"/>
      <c r="J5" s="183"/>
      <c r="K5" s="32"/>
      <c r="L5" s="32"/>
    </row>
    <row r="6" spans="1:12" ht="21" thickBot="1">
      <c r="A6" s="69"/>
      <c r="B6" s="69"/>
      <c r="C6" s="69"/>
      <c r="D6" s="69"/>
      <c r="E6" s="32"/>
      <c r="F6" s="181" t="s">
        <v>56</v>
      </c>
      <c r="G6" s="182"/>
      <c r="H6" s="182"/>
      <c r="I6" s="182"/>
      <c r="J6" s="183"/>
      <c r="K6" s="32"/>
      <c r="L6" s="32"/>
    </row>
    <row r="7" spans="1:12" ht="22.5" customHeight="1">
      <c r="A7" s="188"/>
      <c r="B7" s="186" t="s">
        <v>46</v>
      </c>
      <c r="C7" s="186"/>
      <c r="D7" s="187"/>
      <c r="E7" s="32"/>
      <c r="F7" s="34" t="s">
        <v>9</v>
      </c>
      <c r="G7" s="13" t="s">
        <v>6</v>
      </c>
      <c r="H7" s="13" t="s">
        <v>7</v>
      </c>
      <c r="I7" s="13" t="s">
        <v>8</v>
      </c>
      <c r="J7" s="35" t="s">
        <v>24</v>
      </c>
      <c r="K7" s="32"/>
      <c r="L7" s="32"/>
    </row>
    <row r="8" spans="1:12" ht="46.5" customHeight="1" thickBot="1">
      <c r="A8" s="189"/>
      <c r="B8" s="51">
        <v>2015</v>
      </c>
      <c r="C8" s="51">
        <v>2016</v>
      </c>
      <c r="D8" s="56" t="s">
        <v>57</v>
      </c>
      <c r="E8" s="32"/>
      <c r="F8" s="36" t="s">
        <v>19</v>
      </c>
      <c r="G8" s="38">
        <f>G9+G10+G11</f>
        <v>558448190.60000002</v>
      </c>
      <c r="H8" s="38">
        <f>SUM(H9:H11)</f>
        <v>133187998.86</v>
      </c>
      <c r="I8" s="38">
        <f>SUM(I9:I11)</f>
        <v>155189999.49599999</v>
      </c>
      <c r="J8" s="37">
        <f>J9+J10+J11</f>
        <v>846826998.79999995</v>
      </c>
      <c r="K8" s="32"/>
      <c r="L8" s="32"/>
    </row>
    <row r="9" spans="1:12" ht="22.5" customHeight="1">
      <c r="A9" s="48" t="s">
        <v>6</v>
      </c>
      <c r="B9" s="49">
        <v>650000000</v>
      </c>
      <c r="C9" s="49">
        <v>850000000</v>
      </c>
      <c r="D9" s="50">
        <f>C9-B9</f>
        <v>200000000</v>
      </c>
      <c r="E9" s="32"/>
      <c r="F9" s="39" t="s">
        <v>20</v>
      </c>
      <c r="G9" s="40">
        <v>428900300</v>
      </c>
      <c r="H9" s="40">
        <v>102294930</v>
      </c>
      <c r="I9" s="40">
        <v>119193548</v>
      </c>
      <c r="J9" s="41">
        <v>650389400</v>
      </c>
      <c r="K9" s="32"/>
      <c r="L9" s="32"/>
    </row>
    <row r="10" spans="1:12" ht="29.25" customHeight="1">
      <c r="A10" s="10" t="s">
        <v>8</v>
      </c>
      <c r="B10" s="22">
        <v>158448000</v>
      </c>
      <c r="C10" s="22">
        <v>239597000</v>
      </c>
      <c r="D10" s="4">
        <f t="shared" ref="D10:D11" si="0">C10-B10</f>
        <v>81149000</v>
      </c>
      <c r="E10" s="32"/>
      <c r="F10" s="39" t="s">
        <v>21</v>
      </c>
      <c r="G10" s="40">
        <v>20000</v>
      </c>
      <c r="H10" s="40"/>
      <c r="I10" s="40"/>
      <c r="J10" s="41">
        <f>G10+H10+I10</f>
        <v>20000</v>
      </c>
      <c r="K10" s="32"/>
      <c r="L10" s="32"/>
    </row>
    <row r="11" spans="1:12" ht="47.25" customHeight="1" thickBot="1">
      <c r="A11" s="68" t="s">
        <v>59</v>
      </c>
      <c r="B11" s="22">
        <v>85838000</v>
      </c>
      <c r="C11" s="22">
        <v>176983000</v>
      </c>
      <c r="D11" s="4">
        <f t="shared" si="0"/>
        <v>91145000</v>
      </c>
      <c r="E11" s="32"/>
      <c r="F11" s="39" t="s">
        <v>22</v>
      </c>
      <c r="G11" s="40">
        <f>G9*30.2%</f>
        <v>129527890.59999999</v>
      </c>
      <c r="H11" s="40">
        <f>H9*30.2%</f>
        <v>30893068.859999999</v>
      </c>
      <c r="I11" s="40">
        <f>I9*30.2%</f>
        <v>35996451.495999999</v>
      </c>
      <c r="J11" s="41">
        <f>J9*30.2%</f>
        <v>196417598.79999998</v>
      </c>
      <c r="K11" s="32"/>
      <c r="L11" s="32"/>
    </row>
    <row r="12" spans="1:12" ht="47.25" customHeight="1" thickBot="1">
      <c r="A12" s="52" t="s">
        <v>24</v>
      </c>
      <c r="B12" s="53">
        <f>SUM(B9:B11)</f>
        <v>894286000</v>
      </c>
      <c r="C12" s="53">
        <f>SUM(C9:C11)</f>
        <v>1266580000</v>
      </c>
      <c r="D12" s="53">
        <f>SUM(D9:D11)</f>
        <v>372294000</v>
      </c>
      <c r="E12" s="32"/>
      <c r="F12" s="42" t="s">
        <v>10</v>
      </c>
      <c r="G12" s="38">
        <v>291551359.41999996</v>
      </c>
      <c r="H12" s="38">
        <f>SUM(H13:H20)</f>
        <v>43795000</v>
      </c>
      <c r="I12" s="38">
        <f>SUM(I13:I20)</f>
        <v>84406800</v>
      </c>
      <c r="J12" s="37">
        <f>G12+H12+I12</f>
        <v>419753159.41999996</v>
      </c>
      <c r="K12" s="32"/>
      <c r="L12" s="32"/>
    </row>
    <row r="13" spans="1:12" ht="23.25">
      <c r="A13" s="84"/>
      <c r="B13" s="85"/>
      <c r="C13" s="86"/>
      <c r="D13" s="85"/>
      <c r="E13" s="32"/>
      <c r="F13" s="39" t="s">
        <v>11</v>
      </c>
      <c r="G13" s="40">
        <v>4885000</v>
      </c>
      <c r="H13" s="40"/>
      <c r="I13" s="40"/>
      <c r="J13" s="41">
        <f t="shared" ref="J13:J20" si="1">G13+H13+I13</f>
        <v>4885000</v>
      </c>
      <c r="K13" s="32"/>
      <c r="L13" s="32"/>
    </row>
    <row r="14" spans="1:12" ht="23.25">
      <c r="A14" s="84"/>
      <c r="B14" s="85"/>
      <c r="C14" s="86"/>
      <c r="D14" s="85"/>
      <c r="E14" s="32"/>
      <c r="F14" s="39" t="s">
        <v>12</v>
      </c>
      <c r="G14" s="40">
        <v>7980</v>
      </c>
      <c r="H14" s="40"/>
      <c r="I14" s="40"/>
      <c r="J14" s="41">
        <f t="shared" si="1"/>
        <v>7980</v>
      </c>
      <c r="K14" s="32"/>
      <c r="L14" s="32"/>
    </row>
    <row r="15" spans="1:12" ht="23.25">
      <c r="A15" s="84"/>
      <c r="B15" s="85"/>
      <c r="C15" s="86"/>
      <c r="D15" s="85"/>
      <c r="E15" s="32"/>
      <c r="F15" s="39" t="s">
        <v>13</v>
      </c>
      <c r="G15" s="40">
        <v>25000000</v>
      </c>
      <c r="H15" s="40">
        <v>4400000</v>
      </c>
      <c r="I15" s="40"/>
      <c r="J15" s="41">
        <f t="shared" si="1"/>
        <v>29400000</v>
      </c>
      <c r="K15" s="32"/>
      <c r="L15" s="32"/>
    </row>
    <row r="16" spans="1:12" ht="40.5">
      <c r="A16" s="87"/>
      <c r="B16" s="88"/>
      <c r="C16" s="88"/>
      <c r="D16" s="88"/>
      <c r="E16" s="32"/>
      <c r="F16" s="39" t="s">
        <v>14</v>
      </c>
      <c r="G16" s="40">
        <v>82801188.260000005</v>
      </c>
      <c r="H16" s="40"/>
      <c r="I16" s="40">
        <v>24084300</v>
      </c>
      <c r="J16" s="41">
        <f t="shared" si="1"/>
        <v>106885488.26000001</v>
      </c>
      <c r="K16" s="32"/>
      <c r="L16" s="32"/>
    </row>
    <row r="17" spans="1:12" ht="23.25">
      <c r="A17" s="84"/>
      <c r="B17" s="89"/>
      <c r="C17" s="89"/>
      <c r="D17" s="89"/>
      <c r="E17" s="32"/>
      <c r="F17" s="39" t="s">
        <v>15</v>
      </c>
      <c r="G17" s="40">
        <v>42046000</v>
      </c>
      <c r="H17" s="40">
        <v>2780000</v>
      </c>
      <c r="I17" s="40"/>
      <c r="J17" s="41">
        <f t="shared" si="1"/>
        <v>44826000</v>
      </c>
      <c r="K17" s="32"/>
      <c r="L17" s="32"/>
    </row>
    <row r="18" spans="1:12" ht="23.25">
      <c r="A18" s="7"/>
      <c r="B18" s="8"/>
      <c r="C18" s="8"/>
      <c r="D18" s="8"/>
      <c r="E18" s="32"/>
      <c r="F18" s="39" t="s">
        <v>16</v>
      </c>
      <c r="G18" s="40">
        <v>17000000</v>
      </c>
      <c r="H18" s="40"/>
      <c r="I18" s="40"/>
      <c r="J18" s="41">
        <f t="shared" si="1"/>
        <v>17000000</v>
      </c>
      <c r="K18" s="32"/>
      <c r="L18" s="32"/>
    </row>
    <row r="19" spans="1:12" ht="41.25">
      <c r="A19" s="7"/>
      <c r="B19" s="8"/>
      <c r="C19" s="8"/>
      <c r="D19" s="8"/>
      <c r="E19" s="32"/>
      <c r="F19" s="39" t="s">
        <v>17</v>
      </c>
      <c r="G19" s="40">
        <v>18008260</v>
      </c>
      <c r="H19" s="40">
        <v>2050000</v>
      </c>
      <c r="I19" s="40">
        <v>21741300</v>
      </c>
      <c r="J19" s="41">
        <f t="shared" si="1"/>
        <v>41799560</v>
      </c>
      <c r="K19" s="32"/>
      <c r="L19" s="32"/>
    </row>
    <row r="20" spans="1:12" ht="40.5">
      <c r="A20" s="31"/>
      <c r="B20" s="29"/>
      <c r="C20" s="29"/>
      <c r="D20" s="29"/>
      <c r="E20" s="32"/>
      <c r="F20" s="39" t="s">
        <v>18</v>
      </c>
      <c r="G20" s="40">
        <v>101802931.16</v>
      </c>
      <c r="H20" s="40">
        <v>34565000</v>
      </c>
      <c r="I20" s="40">
        <v>38581200</v>
      </c>
      <c r="J20" s="41">
        <f t="shared" si="1"/>
        <v>174949131.16</v>
      </c>
      <c r="K20" s="32"/>
      <c r="L20" s="32"/>
    </row>
    <row r="21" spans="1:12" ht="43.5" customHeight="1" thickBot="1">
      <c r="A21" s="30"/>
      <c r="B21" s="28"/>
      <c r="C21" s="28"/>
      <c r="D21" s="28"/>
      <c r="E21" s="32"/>
      <c r="F21" s="44" t="s">
        <v>23</v>
      </c>
      <c r="G21" s="46">
        <f>G8+G12</f>
        <v>849999550.01999998</v>
      </c>
      <c r="H21" s="46">
        <f>H12+H8</f>
        <v>176982998.86000001</v>
      </c>
      <c r="I21" s="46">
        <f>I12+I8</f>
        <v>239596799.49599999</v>
      </c>
      <c r="J21" s="45">
        <f>J8+J12</f>
        <v>1266580158.2199998</v>
      </c>
      <c r="K21" s="32"/>
      <c r="L21" s="32"/>
    </row>
    <row r="22" spans="1:12" ht="26.25" customHeight="1">
      <c r="A22" s="31"/>
      <c r="B22" s="29"/>
      <c r="C22" s="29"/>
      <c r="D22" s="29"/>
      <c r="E22" s="32"/>
      <c r="K22" s="32"/>
      <c r="L22" s="32"/>
    </row>
    <row r="23" spans="1:12" ht="22.5">
      <c r="A23" s="43"/>
      <c r="B23" s="43"/>
      <c r="E23" s="32"/>
      <c r="F23" s="47" t="s">
        <v>45</v>
      </c>
      <c r="G23" s="173" t="s">
        <v>75</v>
      </c>
      <c r="K23" s="32"/>
      <c r="L23" s="32"/>
    </row>
    <row r="24" spans="1:12" ht="20.25">
      <c r="E24" s="32"/>
      <c r="K24" s="32"/>
      <c r="L24" s="32"/>
    </row>
    <row r="25" spans="1:12" ht="20.25">
      <c r="E25" s="32"/>
      <c r="F25" s="32"/>
      <c r="G25" s="32"/>
      <c r="H25" s="32"/>
      <c r="I25" s="32"/>
      <c r="J25" s="32"/>
      <c r="K25" s="32"/>
      <c r="L25" s="32"/>
    </row>
    <row r="26" spans="1:12" ht="2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2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2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0.25">
      <c r="E29" s="32"/>
      <c r="K29" s="32"/>
      <c r="L29" s="32"/>
    </row>
  </sheetData>
  <mergeCells count="6">
    <mergeCell ref="F5:J5"/>
    <mergeCell ref="A2:J2"/>
    <mergeCell ref="A5:B5"/>
    <mergeCell ref="B7:D7"/>
    <mergeCell ref="A7:A8"/>
    <mergeCell ref="F6:J6"/>
  </mergeCells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>
      <selection activeCell="A15" sqref="A15"/>
    </sheetView>
  </sheetViews>
  <sheetFormatPr defaultRowHeight="15"/>
  <cols>
    <col min="1" max="1" width="36.7109375" style="1" customWidth="1"/>
    <col min="2" max="2" width="19.5703125" style="1" customWidth="1"/>
    <col min="3" max="3" width="17.7109375" style="1" customWidth="1"/>
    <col min="4" max="4" width="24.140625" style="1" customWidth="1"/>
    <col min="5" max="5" width="9.140625" style="1"/>
    <col min="6" max="6" width="56.42578125" style="1" customWidth="1"/>
    <col min="7" max="7" width="17.5703125" style="1" customWidth="1"/>
    <col min="8" max="8" width="11.7109375" style="1" customWidth="1"/>
    <col min="9" max="9" width="12.42578125" style="1" customWidth="1"/>
  </cols>
  <sheetData>
    <row r="2" spans="1:9" ht="27">
      <c r="A2" s="191" t="s">
        <v>44</v>
      </c>
      <c r="B2" s="191"/>
      <c r="C2" s="191"/>
      <c r="D2" s="191"/>
      <c r="E2" s="191"/>
      <c r="F2" s="191"/>
      <c r="G2" s="191"/>
    </row>
    <row r="3" spans="1:9" ht="15.75" thickBot="1"/>
    <row r="4" spans="1:9" s="11" customFormat="1" ht="21" thickBot="1">
      <c r="A4" s="1"/>
      <c r="B4" s="1"/>
      <c r="C4" s="1"/>
      <c r="D4" s="90" t="s">
        <v>0</v>
      </c>
      <c r="E4" s="1"/>
      <c r="F4" s="196">
        <v>2016</v>
      </c>
      <c r="G4" s="197"/>
      <c r="H4" s="197"/>
      <c r="I4" s="198"/>
    </row>
    <row r="5" spans="1:9" s="11" customFormat="1" ht="21" thickBot="1">
      <c r="A5" s="192"/>
      <c r="B5" s="194" t="s">
        <v>46</v>
      </c>
      <c r="C5" s="194"/>
      <c r="D5" s="195"/>
      <c r="E5" s="1"/>
      <c r="F5" s="199" t="s">
        <v>56</v>
      </c>
      <c r="G5" s="200"/>
      <c r="H5" s="200"/>
      <c r="I5" s="201"/>
    </row>
    <row r="6" spans="1:9" ht="37.5">
      <c r="A6" s="193"/>
      <c r="B6" s="72">
        <v>2015</v>
      </c>
      <c r="C6" s="72">
        <v>2016</v>
      </c>
      <c r="D6" s="73" t="s">
        <v>60</v>
      </c>
      <c r="F6" s="79"/>
      <c r="G6" s="71" t="s">
        <v>5</v>
      </c>
      <c r="H6" s="71" t="s">
        <v>6</v>
      </c>
      <c r="I6" s="70" t="s">
        <v>32</v>
      </c>
    </row>
    <row r="7" spans="1:9" ht="37.5" customHeight="1">
      <c r="A7" s="74" t="s">
        <v>5</v>
      </c>
      <c r="B7" s="161">
        <v>110655.4</v>
      </c>
      <c r="C7" s="161">
        <v>110655.4</v>
      </c>
      <c r="D7" s="162">
        <f>C7-B7</f>
        <v>0</v>
      </c>
      <c r="F7" s="80" t="s">
        <v>19</v>
      </c>
      <c r="G7" s="167">
        <f>SUM(G8:G10)</f>
        <v>68151564.530000001</v>
      </c>
      <c r="H7" s="167">
        <f>SUM(H8:H10)</f>
        <v>36329706</v>
      </c>
      <c r="I7" s="168">
        <f>G7+H7</f>
        <v>104481270.53</v>
      </c>
    </row>
    <row r="8" spans="1:9" ht="18.75">
      <c r="A8" s="75" t="s">
        <v>28</v>
      </c>
      <c r="B8" s="161">
        <v>10000</v>
      </c>
      <c r="C8" s="161">
        <v>10000</v>
      </c>
      <c r="D8" s="162">
        <f t="shared" ref="D8:D11" si="0">C8-B8</f>
        <v>0</v>
      </c>
      <c r="F8" s="81" t="s">
        <v>20</v>
      </c>
      <c r="G8" s="169">
        <v>51342600</v>
      </c>
      <c r="H8" s="169">
        <v>27903000</v>
      </c>
      <c r="I8" s="170">
        <f>G8+H8</f>
        <v>79245600</v>
      </c>
    </row>
    <row r="9" spans="1:9" ht="18.75">
      <c r="A9" s="74" t="s">
        <v>29</v>
      </c>
      <c r="B9" s="161">
        <v>45000</v>
      </c>
      <c r="C9" s="161">
        <v>45000</v>
      </c>
      <c r="D9" s="162">
        <f t="shared" si="0"/>
        <v>0</v>
      </c>
      <c r="F9" s="81" t="s">
        <v>21</v>
      </c>
      <c r="G9" s="169">
        <v>47800</v>
      </c>
      <c r="H9" s="169">
        <v>0</v>
      </c>
      <c r="I9" s="170">
        <f t="shared" ref="I9:I10" si="1">G9+H9</f>
        <v>47800</v>
      </c>
    </row>
    <row r="10" spans="1:9" ht="24.75" customHeight="1">
      <c r="A10" s="74" t="s">
        <v>30</v>
      </c>
      <c r="B10" s="161">
        <v>1000</v>
      </c>
      <c r="C10" s="161">
        <v>1000</v>
      </c>
      <c r="D10" s="162">
        <f t="shared" si="0"/>
        <v>0</v>
      </c>
      <c r="F10" s="81" t="s">
        <v>26</v>
      </c>
      <c r="G10" s="169">
        <v>16761164.530000001</v>
      </c>
      <c r="H10" s="169">
        <f>H8*30.2%</f>
        <v>8426706</v>
      </c>
      <c r="I10" s="170">
        <f t="shared" si="1"/>
        <v>25187870.530000001</v>
      </c>
    </row>
    <row r="11" spans="1:9" ht="37.5">
      <c r="A11" s="76" t="s">
        <v>42</v>
      </c>
      <c r="B11" s="163">
        <v>1746</v>
      </c>
      <c r="C11" s="163">
        <v>2596</v>
      </c>
      <c r="D11" s="164">
        <f t="shared" si="0"/>
        <v>850</v>
      </c>
      <c r="F11" s="82" t="s">
        <v>10</v>
      </c>
      <c r="G11" s="167">
        <f>SUM(G12:G19)</f>
        <v>42503800</v>
      </c>
      <c r="H11" s="167">
        <f>SUM(H12:H19)</f>
        <v>22266000</v>
      </c>
      <c r="I11" s="168">
        <f>G11+H11</f>
        <v>64769800</v>
      </c>
    </row>
    <row r="12" spans="1:9" s="11" customFormat="1" ht="19.5" thickBot="1">
      <c r="A12" s="77" t="s">
        <v>31</v>
      </c>
      <c r="B12" s="165">
        <f>SUM(B7:B11)</f>
        <v>168401.4</v>
      </c>
      <c r="C12" s="165">
        <f>SUM(C7:C11)</f>
        <v>169251.4</v>
      </c>
      <c r="D12" s="166">
        <f>SUM(D7:D11)</f>
        <v>850</v>
      </c>
      <c r="E12" s="1"/>
      <c r="F12" s="81" t="s">
        <v>11</v>
      </c>
      <c r="G12" s="169">
        <v>0</v>
      </c>
      <c r="H12" s="169">
        <v>0</v>
      </c>
      <c r="I12" s="170">
        <f>G12+H12</f>
        <v>0</v>
      </c>
    </row>
    <row r="13" spans="1:9" ht="18.75">
      <c r="F13" s="81" t="s">
        <v>12</v>
      </c>
      <c r="G13" s="169">
        <v>26445.200000000001</v>
      </c>
      <c r="H13" s="169">
        <v>0</v>
      </c>
      <c r="I13" s="170">
        <f t="shared" ref="I13:I19" si="2">G13+H13</f>
        <v>26445.200000000001</v>
      </c>
    </row>
    <row r="14" spans="1:9" ht="18.75">
      <c r="F14" s="81" t="s">
        <v>13</v>
      </c>
      <c r="G14" s="169">
        <v>0</v>
      </c>
      <c r="H14" s="169">
        <v>0</v>
      </c>
      <c r="I14" s="170">
        <f t="shared" si="2"/>
        <v>0</v>
      </c>
    </row>
    <row r="15" spans="1:9" ht="37.5">
      <c r="A15" s="95"/>
      <c r="B15" s="95"/>
      <c r="C15" s="95"/>
      <c r="F15" s="81" t="s">
        <v>27</v>
      </c>
      <c r="G15" s="169">
        <v>0</v>
      </c>
      <c r="H15" s="169">
        <v>0</v>
      </c>
      <c r="I15" s="170">
        <f t="shared" si="2"/>
        <v>0</v>
      </c>
    </row>
    <row r="16" spans="1:9" ht="37.5">
      <c r="A16" s="190"/>
      <c r="B16" s="190"/>
      <c r="C16" s="95"/>
      <c r="F16" s="81" t="s">
        <v>14</v>
      </c>
      <c r="G16" s="169">
        <v>0</v>
      </c>
      <c r="H16" s="169">
        <v>0</v>
      </c>
      <c r="I16" s="170">
        <f t="shared" si="2"/>
        <v>0</v>
      </c>
    </row>
    <row r="17" spans="1:9" ht="20.25">
      <c r="A17" s="63"/>
      <c r="B17" s="64"/>
      <c r="C17" s="95"/>
      <c r="F17" s="81" t="s">
        <v>15</v>
      </c>
      <c r="G17" s="169">
        <v>6829554.7999999998</v>
      </c>
      <c r="H17" s="169">
        <v>0</v>
      </c>
      <c r="I17" s="170">
        <f t="shared" si="2"/>
        <v>6829554.7999999998</v>
      </c>
    </row>
    <row r="18" spans="1:9" ht="37.5">
      <c r="A18" s="65"/>
      <c r="B18" s="64"/>
      <c r="C18" s="95"/>
      <c r="F18" s="81" t="s">
        <v>17</v>
      </c>
      <c r="G18" s="169">
        <v>33682300</v>
      </c>
      <c r="H18" s="169">
        <v>22266000</v>
      </c>
      <c r="I18" s="170">
        <f t="shared" si="2"/>
        <v>55948300</v>
      </c>
    </row>
    <row r="19" spans="1:9" ht="42" customHeight="1">
      <c r="A19" s="63"/>
      <c r="B19" s="64"/>
      <c r="C19" s="95"/>
      <c r="F19" s="81" t="s">
        <v>18</v>
      </c>
      <c r="G19" s="169">
        <v>1965500</v>
      </c>
      <c r="H19" s="169">
        <v>0</v>
      </c>
      <c r="I19" s="170">
        <f t="shared" si="2"/>
        <v>1965500</v>
      </c>
    </row>
    <row r="20" spans="1:9" ht="21" thickBot="1">
      <c r="A20" s="63"/>
      <c r="B20" s="64"/>
      <c r="C20" s="95"/>
      <c r="F20" s="83" t="s">
        <v>23</v>
      </c>
      <c r="G20" s="171">
        <f>G7+G11</f>
        <v>110655364.53</v>
      </c>
      <c r="H20" s="171">
        <f>H7+H11</f>
        <v>58595706</v>
      </c>
      <c r="I20" s="172">
        <f>G20+H20</f>
        <v>169251070.53</v>
      </c>
    </row>
    <row r="21" spans="1:9" ht="26.25" customHeight="1">
      <c r="A21" s="66"/>
      <c r="B21" s="67"/>
      <c r="C21" s="95"/>
    </row>
  </sheetData>
  <mergeCells count="6">
    <mergeCell ref="A16:B16"/>
    <mergeCell ref="A2:G2"/>
    <mergeCell ref="A5:A6"/>
    <mergeCell ref="B5:D5"/>
    <mergeCell ref="F4:I4"/>
    <mergeCell ref="F5:I5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zoomScale="80" zoomScaleNormal="80" workbookViewId="0">
      <selection activeCell="C12" sqref="C12"/>
    </sheetView>
  </sheetViews>
  <sheetFormatPr defaultRowHeight="15"/>
  <cols>
    <col min="1" max="1" width="54" style="1" customWidth="1"/>
    <col min="2" max="2" width="24" style="1" customWidth="1"/>
    <col min="3" max="3" width="26.85546875" style="1" customWidth="1"/>
    <col min="4" max="4" width="27.140625" style="1" customWidth="1"/>
    <col min="5" max="5" width="9.140625" style="1"/>
    <col min="6" max="6" width="68.42578125" style="1" customWidth="1"/>
    <col min="7" max="7" width="31.28515625" style="1" customWidth="1"/>
    <col min="8" max="8" width="26.140625" style="1" customWidth="1"/>
    <col min="9" max="9" width="26.42578125" style="1" customWidth="1"/>
    <col min="10" max="10" width="9.85546875" bestFit="1" customWidth="1"/>
    <col min="15" max="15" width="49.5703125" customWidth="1"/>
    <col min="16" max="16" width="31.42578125" customWidth="1"/>
  </cols>
  <sheetData>
    <row r="2" spans="1:16" ht="30">
      <c r="A2" s="206" t="s">
        <v>43</v>
      </c>
      <c r="B2" s="206"/>
      <c r="C2" s="206"/>
      <c r="D2" s="206"/>
      <c r="E2" s="206"/>
      <c r="F2" s="206"/>
      <c r="G2" s="206"/>
      <c r="H2" s="206"/>
      <c r="I2" s="206"/>
      <c r="J2" s="11"/>
      <c r="K2" s="11"/>
      <c r="L2" s="11"/>
      <c r="M2" s="11"/>
      <c r="N2" s="11"/>
      <c r="O2" s="11"/>
      <c r="P2" s="11"/>
    </row>
    <row r="3" spans="1:16">
      <c r="J3" s="11"/>
      <c r="K3" s="11"/>
      <c r="L3" s="11"/>
      <c r="M3" s="11"/>
      <c r="N3" s="11"/>
      <c r="O3" s="11"/>
      <c r="P3" s="11"/>
    </row>
    <row r="4" spans="1:16" ht="20.25">
      <c r="I4" s="90" t="s">
        <v>0</v>
      </c>
      <c r="J4" s="11"/>
      <c r="K4" s="11"/>
      <c r="L4" s="11"/>
      <c r="M4" s="11"/>
      <c r="N4" s="11"/>
      <c r="O4" s="11"/>
      <c r="P4" s="11"/>
    </row>
    <row r="5" spans="1:16" ht="21" thickBot="1">
      <c r="D5" s="90" t="s">
        <v>0</v>
      </c>
      <c r="F5" s="203">
        <v>2016</v>
      </c>
      <c r="G5" s="204"/>
      <c r="H5" s="204"/>
      <c r="I5" s="205"/>
      <c r="J5" s="11"/>
      <c r="K5" s="11"/>
      <c r="L5" s="11"/>
      <c r="M5" s="11"/>
      <c r="N5" s="11"/>
      <c r="O5" s="21"/>
      <c r="P5" s="21"/>
    </row>
    <row r="6" spans="1:16" s="11" customFormat="1" ht="23.25" thickBot="1">
      <c r="A6" s="91"/>
      <c r="B6" s="207" t="s">
        <v>46</v>
      </c>
      <c r="C6" s="208"/>
      <c r="D6" s="209"/>
      <c r="E6" s="1"/>
      <c r="F6" s="203" t="s">
        <v>55</v>
      </c>
      <c r="G6" s="204"/>
      <c r="H6" s="204"/>
      <c r="I6" s="205"/>
      <c r="O6" s="21"/>
      <c r="P6" s="21"/>
    </row>
    <row r="7" spans="1:16" ht="36">
      <c r="A7" s="174"/>
      <c r="B7" s="175">
        <v>2015</v>
      </c>
      <c r="C7" s="176">
        <v>2016</v>
      </c>
      <c r="D7" s="56" t="s">
        <v>57</v>
      </c>
      <c r="F7" s="12" t="s">
        <v>9</v>
      </c>
      <c r="G7" s="13" t="s">
        <v>5</v>
      </c>
      <c r="H7" s="13" t="s">
        <v>6</v>
      </c>
      <c r="I7" s="13" t="s">
        <v>32</v>
      </c>
      <c r="J7" s="11"/>
      <c r="K7" s="11"/>
      <c r="L7" s="11"/>
      <c r="M7" s="11"/>
      <c r="N7" s="11"/>
    </row>
    <row r="8" spans="1:16" ht="23.25">
      <c r="A8" s="3" t="s">
        <v>5</v>
      </c>
      <c r="B8" s="22">
        <v>1273258000</v>
      </c>
      <c r="C8" s="4">
        <v>1342992400</v>
      </c>
      <c r="D8" s="4">
        <f>C8-B8</f>
        <v>69734400</v>
      </c>
      <c r="F8" s="9" t="s">
        <v>19</v>
      </c>
      <c r="G8" s="16">
        <v>988863507.70000005</v>
      </c>
      <c r="H8" s="16">
        <f>H9+H10+H11</f>
        <v>838815999.16199994</v>
      </c>
      <c r="I8" s="16">
        <f>G8+H8</f>
        <v>1827679506.862</v>
      </c>
      <c r="J8" s="11"/>
      <c r="K8" s="11"/>
      <c r="L8" s="11"/>
      <c r="M8" s="11"/>
      <c r="N8" s="11"/>
    </row>
    <row r="9" spans="1:16" ht="23.25">
      <c r="A9" s="3" t="s">
        <v>6</v>
      </c>
      <c r="B9" s="22">
        <v>968675000</v>
      </c>
      <c r="C9" s="96">
        <v>980275400</v>
      </c>
      <c r="D9" s="4">
        <f>C9-B9</f>
        <v>11600400</v>
      </c>
      <c r="F9" s="17" t="s">
        <v>20</v>
      </c>
      <c r="G9" s="14">
        <v>758912500</v>
      </c>
      <c r="H9" s="97">
        <v>642869431</v>
      </c>
      <c r="I9" s="14">
        <f>G9+H9</f>
        <v>1401781931</v>
      </c>
      <c r="J9" s="11"/>
      <c r="K9" s="11"/>
      <c r="L9" s="11"/>
      <c r="M9" s="11"/>
      <c r="N9" s="11"/>
    </row>
    <row r="10" spans="1:16" ht="23.25" thickBot="1">
      <c r="A10" s="5" t="s">
        <v>4</v>
      </c>
      <c r="B10" s="24">
        <f>SUM(B8:B9)</f>
        <v>2241933000</v>
      </c>
      <c r="C10" s="6">
        <f>SUM(C8:C9)</f>
        <v>2323267800</v>
      </c>
      <c r="D10" s="6">
        <f>C10-B10</f>
        <v>81334800</v>
      </c>
      <c r="F10" s="15" t="s">
        <v>21</v>
      </c>
      <c r="G10" s="14">
        <v>759407.7</v>
      </c>
      <c r="H10" s="14">
        <v>1800000</v>
      </c>
      <c r="I10" s="14">
        <f t="shared" ref="I10:I11" si="0">G10+H10</f>
        <v>2559407.7000000002</v>
      </c>
      <c r="J10" s="11"/>
      <c r="K10" s="11"/>
      <c r="L10" s="11"/>
      <c r="M10" s="11"/>
      <c r="N10" s="11"/>
    </row>
    <row r="11" spans="1:16" ht="23.25">
      <c r="A11" s="7"/>
      <c r="B11" s="8"/>
      <c r="F11" s="18" t="s">
        <v>22</v>
      </c>
      <c r="G11" s="14">
        <v>229191600</v>
      </c>
      <c r="H11" s="97">
        <f>H9*30.2%</f>
        <v>194146568.162</v>
      </c>
      <c r="I11" s="14">
        <f t="shared" si="0"/>
        <v>423338168.162</v>
      </c>
      <c r="J11" s="11"/>
      <c r="K11" s="11"/>
      <c r="L11" s="11"/>
      <c r="M11" s="11"/>
      <c r="N11" s="11"/>
    </row>
    <row r="12" spans="1:16" ht="20.25">
      <c r="F12" s="9" t="s">
        <v>10</v>
      </c>
      <c r="G12" s="16">
        <v>354128692.31999999</v>
      </c>
      <c r="H12" s="16">
        <v>141459345</v>
      </c>
      <c r="I12" s="16">
        <f>G12+H12</f>
        <v>495588037.31999999</v>
      </c>
      <c r="J12" s="153"/>
      <c r="K12" s="11"/>
      <c r="L12" s="11"/>
      <c r="M12" s="11"/>
      <c r="N12" s="11"/>
    </row>
    <row r="13" spans="1:16" ht="20.25">
      <c r="F13" s="20" t="s">
        <v>11</v>
      </c>
      <c r="G13" s="14">
        <v>1443000</v>
      </c>
      <c r="H13" s="14">
        <v>12023140</v>
      </c>
      <c r="I13" s="14">
        <f>G13+H13</f>
        <v>13466140</v>
      </c>
      <c r="J13" s="11"/>
      <c r="K13" s="11"/>
      <c r="L13" s="54"/>
      <c r="M13" s="11"/>
      <c r="N13" s="11"/>
    </row>
    <row r="14" spans="1:16" ht="20.25">
      <c r="F14" s="20" t="s">
        <v>12</v>
      </c>
      <c r="G14" s="14">
        <v>55000</v>
      </c>
      <c r="H14" s="14">
        <v>3900000</v>
      </c>
      <c r="I14" s="14">
        <f t="shared" ref="I14:I22" si="1">G14+H14</f>
        <v>3955000</v>
      </c>
      <c r="J14" s="11"/>
      <c r="K14" s="11"/>
      <c r="L14" s="11"/>
      <c r="M14" s="11"/>
      <c r="N14" s="11"/>
    </row>
    <row r="15" spans="1:16" ht="22.5">
      <c r="A15" s="202" t="s">
        <v>58</v>
      </c>
      <c r="B15" s="202"/>
      <c r="C15" s="202"/>
      <c r="D15" s="202"/>
      <c r="F15" s="20" t="s">
        <v>13</v>
      </c>
      <c r="G15" s="14">
        <v>23000000</v>
      </c>
      <c r="H15" s="14">
        <v>10018000</v>
      </c>
      <c r="I15" s="14">
        <f t="shared" si="1"/>
        <v>33018000</v>
      </c>
      <c r="J15" s="11"/>
      <c r="K15" s="11"/>
      <c r="L15" s="11"/>
      <c r="M15" s="11"/>
      <c r="N15" s="11"/>
    </row>
    <row r="16" spans="1:16" ht="22.5" customHeight="1" thickBot="1">
      <c r="A16" s="57"/>
      <c r="B16" s="57"/>
      <c r="C16" s="43"/>
      <c r="D16" s="90" t="s">
        <v>0</v>
      </c>
      <c r="F16" s="20" t="s">
        <v>27</v>
      </c>
      <c r="G16" s="14">
        <v>0</v>
      </c>
      <c r="H16" s="14">
        <v>3800000</v>
      </c>
      <c r="I16" s="14">
        <f t="shared" si="1"/>
        <v>3800000</v>
      </c>
      <c r="J16" s="11"/>
      <c r="K16" s="11"/>
      <c r="L16" s="11"/>
      <c r="M16" s="11"/>
      <c r="N16" s="11"/>
    </row>
    <row r="17" spans="1:14" s="11" customFormat="1" ht="36">
      <c r="A17" s="58"/>
      <c r="B17" s="59">
        <v>2015</v>
      </c>
      <c r="C17" s="59">
        <v>2016</v>
      </c>
      <c r="D17" s="56" t="s">
        <v>57</v>
      </c>
      <c r="E17" s="1"/>
      <c r="F17" s="20" t="s">
        <v>14</v>
      </c>
      <c r="G17" s="14">
        <v>38786000</v>
      </c>
      <c r="H17" s="14">
        <v>18418000</v>
      </c>
      <c r="I17" s="14">
        <f t="shared" si="1"/>
        <v>57204000</v>
      </c>
    </row>
    <row r="18" spans="1:14" s="11" customFormat="1" ht="22.5">
      <c r="A18" s="10" t="s">
        <v>6</v>
      </c>
      <c r="B18" s="23">
        <f>SUM(B20:B34)</f>
        <v>968675080</v>
      </c>
      <c r="C18" s="23">
        <f>SUM(C20:C34)</f>
        <v>980274768.30000007</v>
      </c>
      <c r="D18" s="60">
        <f>C18-B18</f>
        <v>11599688.300000072</v>
      </c>
      <c r="E18" s="1"/>
      <c r="F18" s="20" t="s">
        <v>15</v>
      </c>
      <c r="G18" s="14">
        <v>42396800</v>
      </c>
      <c r="H18" s="14">
        <v>41711830</v>
      </c>
      <c r="I18" s="14">
        <f t="shared" si="1"/>
        <v>84108630</v>
      </c>
    </row>
    <row r="19" spans="1:14" s="11" customFormat="1" ht="24.75" customHeight="1">
      <c r="A19" s="2" t="s">
        <v>41</v>
      </c>
      <c r="B19" s="22"/>
      <c r="C19" s="92"/>
      <c r="D19" s="93"/>
      <c r="E19" s="1"/>
      <c r="F19" s="20" t="s">
        <v>38</v>
      </c>
      <c r="G19" s="14">
        <v>0</v>
      </c>
      <c r="H19" s="14">
        <v>174375</v>
      </c>
      <c r="I19" s="14">
        <f t="shared" si="1"/>
        <v>174375</v>
      </c>
    </row>
    <row r="20" spans="1:14" ht="23.25">
      <c r="A20" s="26" t="s">
        <v>33</v>
      </c>
      <c r="B20" s="25">
        <v>622231147</v>
      </c>
      <c r="C20" s="25">
        <v>639303789.10000002</v>
      </c>
      <c r="D20" s="61">
        <f>C20-B20</f>
        <v>17072642.100000024</v>
      </c>
      <c r="F20" s="20" t="s">
        <v>16</v>
      </c>
      <c r="G20" s="14">
        <v>221997892.31999999</v>
      </c>
      <c r="H20" s="14">
        <v>23100000</v>
      </c>
      <c r="I20" s="14">
        <f t="shared" si="1"/>
        <v>245097892.31999999</v>
      </c>
      <c r="J20" s="11"/>
      <c r="K20" s="11"/>
      <c r="L20" s="11"/>
      <c r="M20" s="11"/>
      <c r="N20" s="11"/>
    </row>
    <row r="21" spans="1:14" ht="23.25">
      <c r="A21" s="26" t="s">
        <v>47</v>
      </c>
      <c r="B21" s="25">
        <v>99131614</v>
      </c>
      <c r="C21" s="25">
        <v>106075608</v>
      </c>
      <c r="D21" s="61">
        <f t="shared" ref="D21:D34" si="2">C21-B21</f>
        <v>6943994</v>
      </c>
      <c r="F21" s="20" t="s">
        <v>17</v>
      </c>
      <c r="G21" s="14">
        <v>16100000</v>
      </c>
      <c r="H21" s="14">
        <v>21490000</v>
      </c>
      <c r="I21" s="14">
        <f t="shared" si="1"/>
        <v>37590000</v>
      </c>
      <c r="J21" s="11"/>
      <c r="K21" s="11"/>
      <c r="L21" s="11"/>
      <c r="M21" s="11"/>
      <c r="N21" s="11"/>
    </row>
    <row r="22" spans="1:14" ht="40.5">
      <c r="A22" s="26" t="s">
        <v>48</v>
      </c>
      <c r="B22" s="25">
        <v>81237711</v>
      </c>
      <c r="C22" s="25">
        <v>81237711</v>
      </c>
      <c r="D22" s="61">
        <f t="shared" si="2"/>
        <v>0</v>
      </c>
      <c r="F22" s="20" t="s">
        <v>18</v>
      </c>
      <c r="G22" s="14">
        <v>10350000</v>
      </c>
      <c r="H22" s="14">
        <v>6824000</v>
      </c>
      <c r="I22" s="14">
        <f t="shared" si="1"/>
        <v>17174000</v>
      </c>
      <c r="J22" s="11"/>
      <c r="K22" s="11"/>
      <c r="L22" s="11"/>
      <c r="M22" s="11"/>
      <c r="N22" s="11"/>
    </row>
    <row r="23" spans="1:14" ht="40.5">
      <c r="A23" s="26" t="s">
        <v>49</v>
      </c>
      <c r="B23" s="25">
        <v>70894822</v>
      </c>
      <c r="C23" s="25">
        <v>78806572</v>
      </c>
      <c r="D23" s="61">
        <f t="shared" si="2"/>
        <v>7911750</v>
      </c>
      <c r="F23" s="19" t="s">
        <v>23</v>
      </c>
      <c r="G23" s="16">
        <v>1342992200.02</v>
      </c>
      <c r="H23" s="16">
        <f>H8+H12</f>
        <v>980275344.16199994</v>
      </c>
      <c r="I23" s="16">
        <f>H23+G23</f>
        <v>2323267544.1820002</v>
      </c>
      <c r="J23" s="11"/>
      <c r="K23" s="11"/>
      <c r="L23" s="11"/>
      <c r="M23" s="11"/>
      <c r="N23" s="11"/>
    </row>
    <row r="24" spans="1:14" ht="23.25">
      <c r="A24" s="26" t="s">
        <v>50</v>
      </c>
      <c r="B24" s="25">
        <v>32258522</v>
      </c>
      <c r="C24" s="25">
        <v>8000000</v>
      </c>
      <c r="D24" s="61">
        <f t="shared" si="2"/>
        <v>-24258522</v>
      </c>
      <c r="J24" s="11"/>
      <c r="K24" s="11"/>
      <c r="L24" s="11"/>
      <c r="M24" s="11"/>
      <c r="N24" s="11"/>
    </row>
    <row r="25" spans="1:14" ht="23.25">
      <c r="A25" s="26" t="s">
        <v>40</v>
      </c>
      <c r="B25" s="25">
        <v>17876598</v>
      </c>
      <c r="C25" s="25">
        <v>17876598</v>
      </c>
      <c r="D25" s="61">
        <f t="shared" si="2"/>
        <v>0</v>
      </c>
      <c r="F25" s="47" t="s">
        <v>45</v>
      </c>
      <c r="G25" s="160" t="s">
        <v>79</v>
      </c>
      <c r="J25" s="11"/>
      <c r="K25" s="11"/>
      <c r="L25" s="11"/>
      <c r="M25" s="11"/>
      <c r="N25" s="11"/>
    </row>
    <row r="26" spans="1:14" ht="23.25">
      <c r="A26" s="26" t="s">
        <v>34</v>
      </c>
      <c r="B26" s="25">
        <v>15766353</v>
      </c>
      <c r="C26" s="25">
        <v>15766353</v>
      </c>
      <c r="D26" s="61">
        <f t="shared" si="2"/>
        <v>0</v>
      </c>
      <c r="H26" s="11"/>
      <c r="I26" s="11"/>
      <c r="J26" s="11"/>
      <c r="K26" s="11"/>
      <c r="L26" s="11"/>
    </row>
    <row r="27" spans="1:14" ht="23.25">
      <c r="A27" s="26" t="s">
        <v>37</v>
      </c>
      <c r="B27" s="25">
        <v>15188387</v>
      </c>
      <c r="C27" s="25">
        <v>13767400</v>
      </c>
      <c r="D27" s="61">
        <f t="shared" si="2"/>
        <v>-1420987</v>
      </c>
    </row>
    <row r="28" spans="1:14" ht="23.25">
      <c r="A28" s="26" t="s">
        <v>35</v>
      </c>
      <c r="B28" s="25">
        <v>5000000</v>
      </c>
      <c r="C28" s="25">
        <v>5000000</v>
      </c>
      <c r="D28" s="61">
        <f t="shared" si="2"/>
        <v>0</v>
      </c>
    </row>
    <row r="29" spans="1:14" ht="40.5">
      <c r="A29" s="26" t="s">
        <v>51</v>
      </c>
      <c r="B29" s="25">
        <v>6132893</v>
      </c>
      <c r="C29" s="25">
        <v>6840168.2000000002</v>
      </c>
      <c r="D29" s="61">
        <f t="shared" si="2"/>
        <v>707275.20000000019</v>
      </c>
    </row>
    <row r="30" spans="1:14" ht="23.25">
      <c r="A30" s="26" t="s">
        <v>39</v>
      </c>
      <c r="B30" s="25">
        <v>1478516</v>
      </c>
      <c r="C30" s="25">
        <v>1478516</v>
      </c>
      <c r="D30" s="61">
        <f t="shared" si="2"/>
        <v>0</v>
      </c>
    </row>
    <row r="31" spans="1:14" ht="23.25">
      <c r="A31" s="26" t="s">
        <v>52</v>
      </c>
      <c r="B31" s="25">
        <v>672053</v>
      </c>
      <c r="C31" s="25">
        <v>672053</v>
      </c>
      <c r="D31" s="61">
        <f t="shared" si="2"/>
        <v>0</v>
      </c>
    </row>
    <row r="32" spans="1:14" ht="40.5">
      <c r="A32" s="26" t="s">
        <v>53</v>
      </c>
      <c r="B32" s="25">
        <v>403232</v>
      </c>
      <c r="C32" s="25">
        <v>108000</v>
      </c>
      <c r="D32" s="61">
        <f t="shared" si="2"/>
        <v>-295232</v>
      </c>
    </row>
    <row r="33" spans="1:4" ht="40.5">
      <c r="A33" s="26" t="s">
        <v>36</v>
      </c>
      <c r="B33" s="25">
        <v>403232</v>
      </c>
      <c r="C33" s="25">
        <v>342000</v>
      </c>
      <c r="D33" s="61">
        <f t="shared" si="2"/>
        <v>-61232</v>
      </c>
    </row>
    <row r="34" spans="1:4" ht="44.25" customHeight="1" thickBot="1">
      <c r="A34" s="94" t="s">
        <v>54</v>
      </c>
      <c r="B34" s="27"/>
      <c r="C34" s="55">
        <v>5000000</v>
      </c>
      <c r="D34" s="62">
        <f t="shared" si="2"/>
        <v>5000000</v>
      </c>
    </row>
  </sheetData>
  <mergeCells count="5">
    <mergeCell ref="A15:D15"/>
    <mergeCell ref="F5:I5"/>
    <mergeCell ref="A2:I2"/>
    <mergeCell ref="B6:D6"/>
    <mergeCell ref="F6:I6"/>
  </mergeCells>
  <pageMargins left="0.32" right="0.17" top="0.74803149606299213" bottom="0.74803149606299213" header="0.31496062992125984" footer="0.31496062992125984"/>
  <pageSetup paperSize="8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5"/>
  <sheetViews>
    <sheetView tabSelected="1" topLeftCell="C1" zoomScale="80" zoomScaleNormal="80" workbookViewId="0">
      <selection activeCell="R16" sqref="R16:R25"/>
    </sheetView>
  </sheetViews>
  <sheetFormatPr defaultRowHeight="15"/>
  <cols>
    <col min="1" max="1" width="31.140625" style="11" customWidth="1"/>
    <col min="2" max="2" width="17.140625" style="11" customWidth="1"/>
    <col min="3" max="3" width="14.7109375" style="11" customWidth="1"/>
    <col min="4" max="4" width="17.85546875" style="11" customWidth="1"/>
    <col min="5" max="6" width="9.140625" style="11"/>
    <col min="7" max="7" width="6.85546875" style="11" customWidth="1"/>
    <col min="8" max="8" width="44.28515625" style="1" customWidth="1"/>
    <col min="9" max="9" width="19.7109375" style="1" customWidth="1"/>
    <col min="10" max="10" width="16.5703125" style="1" customWidth="1"/>
    <col min="11" max="12" width="15.42578125" style="1" customWidth="1"/>
    <col min="13" max="13" width="16.85546875" style="1" customWidth="1"/>
    <col min="14" max="14" width="15.28515625" style="1" customWidth="1"/>
    <col min="15" max="15" width="15.42578125" style="1" customWidth="1"/>
    <col min="16" max="16" width="15.140625" style="1" customWidth="1"/>
    <col min="17" max="17" width="17.7109375" style="1" customWidth="1"/>
    <col min="18" max="18" width="23.140625" style="1" customWidth="1"/>
    <col min="19" max="22" width="9.140625" style="11"/>
    <col min="23" max="23" width="49.5703125" style="11" customWidth="1"/>
    <col min="24" max="24" width="31.42578125" style="11" customWidth="1"/>
    <col min="25" max="16384" width="9.140625" style="11"/>
  </cols>
  <sheetData>
    <row r="2" spans="1:24" ht="36" customHeight="1">
      <c r="A2" s="227" t="s">
        <v>80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24" ht="60" customHeight="1"/>
    <row r="4" spans="1:24" ht="22.5">
      <c r="A4" s="202" t="s">
        <v>77</v>
      </c>
      <c r="B4" s="202"/>
      <c r="C4" s="202"/>
      <c r="D4" s="202"/>
      <c r="H4" s="202" t="s">
        <v>55</v>
      </c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24" ht="22.5">
      <c r="A5" s="180" t="s">
        <v>78</v>
      </c>
      <c r="B5" s="180"/>
      <c r="C5" s="180"/>
      <c r="D5" s="180"/>
      <c r="H5" s="202" t="s">
        <v>74</v>
      </c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1:24" ht="24" customHeight="1" thickBot="1">
      <c r="A6" s="1"/>
      <c r="B6" s="1"/>
      <c r="D6" s="98" t="s">
        <v>65</v>
      </c>
      <c r="R6" s="98" t="s">
        <v>0</v>
      </c>
    </row>
    <row r="7" spans="1:24" ht="26.25" thickBot="1">
      <c r="A7" s="192" t="s">
        <v>66</v>
      </c>
      <c r="B7" s="223"/>
      <c r="C7" s="223"/>
      <c r="D7" s="224"/>
      <c r="H7" s="212">
        <v>2016</v>
      </c>
      <c r="I7" s="213"/>
      <c r="J7" s="213"/>
      <c r="K7" s="213"/>
      <c r="L7" s="213"/>
      <c r="M7" s="213"/>
      <c r="N7" s="213"/>
      <c r="O7" s="213"/>
      <c r="P7" s="213"/>
      <c r="Q7" s="213"/>
      <c r="R7" s="214"/>
    </row>
    <row r="8" spans="1:24" ht="38.25" customHeight="1" thickBot="1">
      <c r="A8" s="151"/>
      <c r="B8" s="72" t="s">
        <v>67</v>
      </c>
      <c r="C8" s="72" t="s">
        <v>68</v>
      </c>
      <c r="D8" s="73" t="s">
        <v>76</v>
      </c>
      <c r="H8" s="212" t="s">
        <v>55</v>
      </c>
      <c r="I8" s="213"/>
      <c r="J8" s="213"/>
      <c r="K8" s="213"/>
      <c r="L8" s="213"/>
      <c r="M8" s="213"/>
      <c r="N8" s="215"/>
      <c r="O8" s="215"/>
      <c r="P8" s="213"/>
      <c r="Q8" s="213"/>
      <c r="R8" s="214"/>
      <c r="W8" s="21"/>
      <c r="X8" s="21"/>
    </row>
    <row r="9" spans="1:24" ht="21" thickBot="1">
      <c r="A9" s="154" t="s">
        <v>5</v>
      </c>
      <c r="B9" s="14">
        <f>1273258000+110655000</f>
        <v>1383913000</v>
      </c>
      <c r="C9" s="14">
        <f>1342992000+110655000</f>
        <v>1453647000</v>
      </c>
      <c r="D9" s="119">
        <f>C9-B9</f>
        <v>69734000</v>
      </c>
      <c r="H9" s="78"/>
      <c r="I9" s="216" t="s">
        <v>1</v>
      </c>
      <c r="J9" s="217"/>
      <c r="K9" s="218" t="s">
        <v>2</v>
      </c>
      <c r="L9" s="219"/>
      <c r="M9" s="220"/>
      <c r="N9" s="216" t="s">
        <v>3</v>
      </c>
      <c r="O9" s="217"/>
      <c r="P9" s="221" t="s">
        <v>31</v>
      </c>
      <c r="Q9" s="221"/>
      <c r="R9" s="222"/>
      <c r="W9" s="21"/>
      <c r="X9" s="21"/>
    </row>
    <row r="10" spans="1:24" ht="20.25">
      <c r="A10" s="154" t="s">
        <v>6</v>
      </c>
      <c r="B10" s="14">
        <f>968675000+650000000+1746000</f>
        <v>1620421000</v>
      </c>
      <c r="C10" s="14">
        <f>980275000+850000000</f>
        <v>1830275000</v>
      </c>
      <c r="D10" s="119">
        <f t="shared" ref="D10:D18" si="0">C10-B10</f>
        <v>209854000</v>
      </c>
      <c r="H10" s="99" t="s">
        <v>9</v>
      </c>
      <c r="I10" s="100" t="s">
        <v>5</v>
      </c>
      <c r="J10" s="35" t="s">
        <v>6</v>
      </c>
      <c r="K10" s="101" t="s">
        <v>6</v>
      </c>
      <c r="L10" s="13" t="s">
        <v>7</v>
      </c>
      <c r="M10" s="102" t="s">
        <v>8</v>
      </c>
      <c r="N10" s="103" t="s">
        <v>5</v>
      </c>
      <c r="O10" s="104" t="s">
        <v>62</v>
      </c>
      <c r="P10" s="104" t="s">
        <v>5</v>
      </c>
      <c r="Q10" s="104" t="s">
        <v>6</v>
      </c>
      <c r="R10" s="104" t="s">
        <v>63</v>
      </c>
    </row>
    <row r="11" spans="1:24" ht="20.25">
      <c r="A11" s="154" t="s">
        <v>69</v>
      </c>
      <c r="B11" s="14">
        <v>158448000</v>
      </c>
      <c r="C11" s="14">
        <v>239596500</v>
      </c>
      <c r="D11" s="119">
        <f>C11-B11</f>
        <v>81148500</v>
      </c>
      <c r="H11" s="105" t="s">
        <v>19</v>
      </c>
      <c r="I11" s="106">
        <f>SUM(I12:I14)</f>
        <v>988863507.70000005</v>
      </c>
      <c r="J11" s="107">
        <f t="shared" ref="J11:Q11" si="1">SUM(J12:J14)</f>
        <v>838815999.16199994</v>
      </c>
      <c r="K11" s="108">
        <f t="shared" si="1"/>
        <v>558448489</v>
      </c>
      <c r="L11" s="16">
        <f t="shared" si="1"/>
        <v>133188000</v>
      </c>
      <c r="M11" s="109">
        <f t="shared" si="1"/>
        <v>155190000</v>
      </c>
      <c r="N11" s="110">
        <f t="shared" si="1"/>
        <v>68151564.530000001</v>
      </c>
      <c r="O11" s="110">
        <f t="shared" si="1"/>
        <v>36329706</v>
      </c>
      <c r="P11" s="111">
        <f t="shared" si="1"/>
        <v>1212205072.23</v>
      </c>
      <c r="Q11" s="110">
        <f t="shared" si="1"/>
        <v>1566782194.1619999</v>
      </c>
      <c r="R11" s="110">
        <f>P11+Q11</f>
        <v>2778987266.3920002</v>
      </c>
    </row>
    <row r="12" spans="1:24" ht="27.75" customHeight="1">
      <c r="A12" s="154" t="s">
        <v>70</v>
      </c>
      <c r="B12" s="14">
        <v>85837500</v>
      </c>
      <c r="C12" s="14">
        <v>176983000</v>
      </c>
      <c r="D12" s="119">
        <f t="shared" si="0"/>
        <v>91145500</v>
      </c>
      <c r="H12" s="112" t="s">
        <v>20</v>
      </c>
      <c r="I12" s="113">
        <v>758912500</v>
      </c>
      <c r="J12" s="97">
        <v>642869431</v>
      </c>
      <c r="K12" s="114">
        <v>428900000</v>
      </c>
      <c r="L12" s="14">
        <v>102295000</v>
      </c>
      <c r="M12" s="115">
        <v>119194000</v>
      </c>
      <c r="N12" s="116">
        <v>51342600</v>
      </c>
      <c r="O12" s="117">
        <v>27903000</v>
      </c>
      <c r="P12" s="117">
        <f>I12+M12+N12</f>
        <v>929449100</v>
      </c>
      <c r="Q12" s="117">
        <f>J12+K12+L12+O12</f>
        <v>1201967431</v>
      </c>
      <c r="R12" s="117">
        <f>P12+Q12</f>
        <v>2131416531</v>
      </c>
    </row>
    <row r="13" spans="1:24" ht="40.5">
      <c r="A13" s="154" t="s">
        <v>28</v>
      </c>
      <c r="B13" s="14">
        <v>10000000</v>
      </c>
      <c r="C13" s="14">
        <v>10000000</v>
      </c>
      <c r="D13" s="119">
        <f t="shared" si="0"/>
        <v>0</v>
      </c>
      <c r="H13" s="112" t="s">
        <v>21</v>
      </c>
      <c r="I13" s="113">
        <v>759407.7</v>
      </c>
      <c r="J13" s="14">
        <v>1800000</v>
      </c>
      <c r="K13" s="114">
        <v>20000</v>
      </c>
      <c r="L13" s="14"/>
      <c r="M13" s="115"/>
      <c r="N13" s="116">
        <v>47800</v>
      </c>
      <c r="O13" s="117">
        <v>0</v>
      </c>
      <c r="P13" s="117">
        <f>I13+M13+N13</f>
        <v>807207.7</v>
      </c>
      <c r="Q13" s="117">
        <f t="shared" ref="Q13:Q14" si="2">J13+K13+L13+O13</f>
        <v>1820000</v>
      </c>
      <c r="R13" s="117">
        <f t="shared" ref="R13:R25" si="3">P13+Q13</f>
        <v>2627207.7000000002</v>
      </c>
    </row>
    <row r="14" spans="1:24" ht="24.75" customHeight="1">
      <c r="A14" s="154" t="s">
        <v>29</v>
      </c>
      <c r="B14" s="14">
        <v>45000000</v>
      </c>
      <c r="C14" s="14">
        <v>45000000</v>
      </c>
      <c r="D14" s="119">
        <f t="shared" si="0"/>
        <v>0</v>
      </c>
      <c r="H14" s="112" t="s">
        <v>22</v>
      </c>
      <c r="I14" s="113">
        <v>229191600</v>
      </c>
      <c r="J14" s="97">
        <f>J12*30.2%</f>
        <v>194146568.162</v>
      </c>
      <c r="K14" s="114">
        <v>129528489</v>
      </c>
      <c r="L14" s="14">
        <v>30893000</v>
      </c>
      <c r="M14" s="115">
        <v>35996000</v>
      </c>
      <c r="N14" s="116">
        <v>16761164.530000001</v>
      </c>
      <c r="O14" s="117">
        <f>O12*30.2%</f>
        <v>8426706</v>
      </c>
      <c r="P14" s="117">
        <f>I14+M14+N14</f>
        <v>281948764.52999997</v>
      </c>
      <c r="Q14" s="117">
        <f t="shared" si="2"/>
        <v>362994763.162</v>
      </c>
      <c r="R14" s="117">
        <f t="shared" si="3"/>
        <v>644943527.69199991</v>
      </c>
    </row>
    <row r="15" spans="1:24" ht="29.25" customHeight="1">
      <c r="A15" s="154" t="s">
        <v>30</v>
      </c>
      <c r="B15" s="14">
        <v>1000000</v>
      </c>
      <c r="C15" s="14">
        <v>1000000</v>
      </c>
      <c r="D15" s="119">
        <f t="shared" si="0"/>
        <v>0</v>
      </c>
      <c r="H15" s="105" t="s">
        <v>10</v>
      </c>
      <c r="I15" s="106">
        <f>SUM(I16:I25)</f>
        <v>354128692.31999999</v>
      </c>
      <c r="J15" s="107">
        <f t="shared" ref="J15:Q15" si="4">SUM(J16:J25)</f>
        <v>141459345</v>
      </c>
      <c r="K15" s="108">
        <f t="shared" si="4"/>
        <v>291551359.41999996</v>
      </c>
      <c r="L15" s="16">
        <f t="shared" si="4"/>
        <v>43795000</v>
      </c>
      <c r="M15" s="109">
        <f t="shared" si="4"/>
        <v>84406800</v>
      </c>
      <c r="N15" s="110">
        <f t="shared" si="4"/>
        <v>42503800</v>
      </c>
      <c r="O15" s="110">
        <f t="shared" si="4"/>
        <v>22266000</v>
      </c>
      <c r="P15" s="111">
        <f t="shared" si="4"/>
        <v>481039292.31999999</v>
      </c>
      <c r="Q15" s="110">
        <f t="shared" si="4"/>
        <v>499071704.41999996</v>
      </c>
      <c r="R15" s="110">
        <f>P15+Q15</f>
        <v>980110996.74000001</v>
      </c>
    </row>
    <row r="16" spans="1:24" ht="41.25" customHeight="1">
      <c r="A16" s="177" t="s">
        <v>42</v>
      </c>
      <c r="B16" s="158">
        <v>1746000</v>
      </c>
      <c r="C16" s="158">
        <v>2596000</v>
      </c>
      <c r="D16" s="119">
        <f t="shared" si="0"/>
        <v>850000</v>
      </c>
      <c r="H16" s="112" t="s">
        <v>11</v>
      </c>
      <c r="I16" s="118">
        <v>1443000</v>
      </c>
      <c r="J16" s="119">
        <v>12023140</v>
      </c>
      <c r="K16" s="114">
        <v>4885000</v>
      </c>
      <c r="L16" s="14">
        <v>0</v>
      </c>
      <c r="M16" s="115">
        <v>0</v>
      </c>
      <c r="N16" s="116">
        <v>0</v>
      </c>
      <c r="O16" s="117">
        <v>0</v>
      </c>
      <c r="P16" s="117">
        <f t="shared" ref="P16:P25" si="5">I16+M16+N16</f>
        <v>1443000</v>
      </c>
      <c r="Q16" s="117">
        <f>J16+K16+L16+O16</f>
        <v>16908140</v>
      </c>
      <c r="R16" s="117">
        <f t="shared" si="3"/>
        <v>18351140</v>
      </c>
    </row>
    <row r="17" spans="1:18" ht="21" thickBot="1">
      <c r="A17" s="179" t="s">
        <v>4</v>
      </c>
      <c r="B17" s="156">
        <f>SUM(B9:B16)</f>
        <v>3306365500</v>
      </c>
      <c r="C17" s="156">
        <f>SUM(C9:C16)</f>
        <v>3759097500</v>
      </c>
      <c r="D17" s="156">
        <f>SUM(D9:D16)</f>
        <v>452732000</v>
      </c>
      <c r="H17" s="112" t="s">
        <v>12</v>
      </c>
      <c r="I17" s="118">
        <v>55000</v>
      </c>
      <c r="J17" s="119">
        <v>3900000</v>
      </c>
      <c r="K17" s="114">
        <v>7980</v>
      </c>
      <c r="L17" s="14">
        <v>0</v>
      </c>
      <c r="M17" s="115">
        <v>0</v>
      </c>
      <c r="N17" s="116">
        <v>26445.200000000001</v>
      </c>
      <c r="O17" s="117">
        <v>0</v>
      </c>
      <c r="P17" s="117">
        <f t="shared" si="5"/>
        <v>81445.2</v>
      </c>
      <c r="Q17" s="117">
        <f t="shared" ref="Q17:Q24" si="6">J17+K17+L17+O17</f>
        <v>3907980</v>
      </c>
      <c r="R17" s="117">
        <f t="shared" si="3"/>
        <v>3989425.2</v>
      </c>
    </row>
    <row r="18" spans="1:18" ht="20.25">
      <c r="A18" s="177" t="s">
        <v>61</v>
      </c>
      <c r="B18" s="158">
        <v>2001073124.4300001</v>
      </c>
      <c r="C18" s="158">
        <v>0</v>
      </c>
      <c r="D18" s="119">
        <f t="shared" si="0"/>
        <v>-2001073124.4300001</v>
      </c>
      <c r="H18" s="112" t="s">
        <v>13</v>
      </c>
      <c r="I18" s="118">
        <v>23000000</v>
      </c>
      <c r="J18" s="119">
        <v>10018000</v>
      </c>
      <c r="K18" s="114">
        <v>25000000</v>
      </c>
      <c r="L18" s="14">
        <v>4400000</v>
      </c>
      <c r="M18" s="115">
        <v>0</v>
      </c>
      <c r="N18" s="116">
        <v>0</v>
      </c>
      <c r="O18" s="117">
        <v>0</v>
      </c>
      <c r="P18" s="117">
        <f t="shared" si="5"/>
        <v>23000000</v>
      </c>
      <c r="Q18" s="117">
        <f t="shared" si="6"/>
        <v>39418000</v>
      </c>
      <c r="R18" s="117">
        <f t="shared" si="3"/>
        <v>62418000</v>
      </c>
    </row>
    <row r="19" spans="1:18" ht="41.25" thickBot="1">
      <c r="A19" s="179" t="s">
        <v>71</v>
      </c>
      <c r="B19" s="156">
        <f>B17+B18</f>
        <v>5307438624.4300003</v>
      </c>
      <c r="C19" s="156">
        <f t="shared" ref="C19:D19" si="7">C17+C18</f>
        <v>3759097500</v>
      </c>
      <c r="D19" s="156">
        <f t="shared" si="7"/>
        <v>-1548341124.4300001</v>
      </c>
      <c r="H19" s="112" t="s">
        <v>27</v>
      </c>
      <c r="I19" s="118">
        <v>0</v>
      </c>
      <c r="J19" s="119">
        <v>3800000</v>
      </c>
      <c r="K19" s="114">
        <v>0</v>
      </c>
      <c r="L19" s="14">
        <v>0</v>
      </c>
      <c r="M19" s="115">
        <v>0</v>
      </c>
      <c r="N19" s="116">
        <v>0</v>
      </c>
      <c r="O19" s="117">
        <v>0</v>
      </c>
      <c r="P19" s="117">
        <f t="shared" si="5"/>
        <v>0</v>
      </c>
      <c r="Q19" s="117">
        <f t="shared" si="6"/>
        <v>3800000</v>
      </c>
      <c r="R19" s="117">
        <f t="shared" si="3"/>
        <v>3800000</v>
      </c>
    </row>
    <row r="20" spans="1:18" ht="40.5">
      <c r="H20" s="112" t="s">
        <v>14</v>
      </c>
      <c r="I20" s="118">
        <v>38786000</v>
      </c>
      <c r="J20" s="119">
        <v>18418000</v>
      </c>
      <c r="K20" s="114">
        <v>82801188.260000005</v>
      </c>
      <c r="L20" s="14"/>
      <c r="M20" s="115">
        <v>24084300</v>
      </c>
      <c r="N20" s="116">
        <v>0</v>
      </c>
      <c r="O20" s="117">
        <v>0</v>
      </c>
      <c r="P20" s="117">
        <f t="shared" si="5"/>
        <v>62870300</v>
      </c>
      <c r="Q20" s="117">
        <f t="shared" si="6"/>
        <v>101219188.26000001</v>
      </c>
      <c r="R20" s="117">
        <f t="shared" si="3"/>
        <v>164089488.25999999</v>
      </c>
    </row>
    <row r="21" spans="1:18" ht="20.25">
      <c r="H21" s="112" t="s">
        <v>15</v>
      </c>
      <c r="I21" s="118">
        <v>42396800</v>
      </c>
      <c r="J21" s="119">
        <v>41711830</v>
      </c>
      <c r="K21" s="114">
        <v>42046000</v>
      </c>
      <c r="L21" s="14">
        <v>2780000</v>
      </c>
      <c r="M21" s="115">
        <v>0</v>
      </c>
      <c r="N21" s="116">
        <v>6829554.7999999998</v>
      </c>
      <c r="O21" s="117">
        <v>0</v>
      </c>
      <c r="P21" s="117">
        <f t="shared" si="5"/>
        <v>49226354.799999997</v>
      </c>
      <c r="Q21" s="117">
        <f t="shared" si="6"/>
        <v>86537830</v>
      </c>
      <c r="R21" s="117">
        <f t="shared" si="3"/>
        <v>135764184.80000001</v>
      </c>
    </row>
    <row r="22" spans="1:18" ht="40.5">
      <c r="H22" s="112" t="s">
        <v>38</v>
      </c>
      <c r="I22" s="118">
        <v>0</v>
      </c>
      <c r="J22" s="119">
        <v>174375</v>
      </c>
      <c r="K22" s="114">
        <v>0</v>
      </c>
      <c r="L22" s="14">
        <v>0</v>
      </c>
      <c r="M22" s="115">
        <v>0</v>
      </c>
      <c r="N22" s="116">
        <v>0</v>
      </c>
      <c r="O22" s="117">
        <v>0</v>
      </c>
      <c r="P22" s="117">
        <f t="shared" si="5"/>
        <v>0</v>
      </c>
      <c r="Q22" s="117">
        <f t="shared" si="6"/>
        <v>174375</v>
      </c>
      <c r="R22" s="117">
        <f t="shared" si="3"/>
        <v>174375</v>
      </c>
    </row>
    <row r="23" spans="1:18" ht="20.25">
      <c r="A23" s="129"/>
      <c r="B23" s="129"/>
      <c r="C23" s="129"/>
      <c r="D23" s="129"/>
      <c r="H23" s="112" t="s">
        <v>16</v>
      </c>
      <c r="I23" s="118">
        <v>221997892.31999999</v>
      </c>
      <c r="J23" s="119">
        <v>23100000</v>
      </c>
      <c r="K23" s="114">
        <v>17000000</v>
      </c>
      <c r="L23" s="14">
        <v>0</v>
      </c>
      <c r="M23" s="115">
        <v>0</v>
      </c>
      <c r="N23" s="116"/>
      <c r="O23" s="117">
        <v>0</v>
      </c>
      <c r="P23" s="117">
        <f t="shared" si="5"/>
        <v>221997892.31999999</v>
      </c>
      <c r="Q23" s="117">
        <f t="shared" si="6"/>
        <v>40100000</v>
      </c>
      <c r="R23" s="117">
        <f t="shared" si="3"/>
        <v>262097892.31999999</v>
      </c>
    </row>
    <row r="24" spans="1:18" ht="40.5">
      <c r="A24" s="129"/>
      <c r="B24" s="129"/>
      <c r="C24" s="129"/>
      <c r="D24" s="129"/>
      <c r="H24" s="112" t="s">
        <v>17</v>
      </c>
      <c r="I24" s="118">
        <v>16100000</v>
      </c>
      <c r="J24" s="119">
        <v>21490000</v>
      </c>
      <c r="K24" s="114">
        <v>18008260</v>
      </c>
      <c r="L24" s="14">
        <v>2050000</v>
      </c>
      <c r="M24" s="115">
        <v>21741300</v>
      </c>
      <c r="N24" s="116">
        <v>33682300</v>
      </c>
      <c r="O24" s="117">
        <v>22266000</v>
      </c>
      <c r="P24" s="117">
        <f t="shared" si="5"/>
        <v>71523600</v>
      </c>
      <c r="Q24" s="117">
        <f t="shared" si="6"/>
        <v>63814260</v>
      </c>
      <c r="R24" s="117">
        <f t="shared" si="3"/>
        <v>135337860</v>
      </c>
    </row>
    <row r="25" spans="1:18" ht="40.5">
      <c r="H25" s="112" t="s">
        <v>18</v>
      </c>
      <c r="I25" s="118">
        <v>10350000</v>
      </c>
      <c r="J25" s="119">
        <v>6824000</v>
      </c>
      <c r="K25" s="114">
        <v>101802931.16</v>
      </c>
      <c r="L25" s="14">
        <v>34565000</v>
      </c>
      <c r="M25" s="115">
        <v>38581200</v>
      </c>
      <c r="N25" s="116">
        <v>1965500</v>
      </c>
      <c r="O25" s="117">
        <v>0</v>
      </c>
      <c r="P25" s="117">
        <f t="shared" si="5"/>
        <v>50896700</v>
      </c>
      <c r="Q25" s="117">
        <f>J25+K25+L25+O25</f>
        <v>143191931.16</v>
      </c>
      <c r="R25" s="117">
        <f t="shared" si="3"/>
        <v>194088631.16</v>
      </c>
    </row>
    <row r="26" spans="1:18" ht="21" thickBot="1">
      <c r="H26" s="178" t="s">
        <v>23</v>
      </c>
      <c r="I26" s="120">
        <f>I11+I15</f>
        <v>1342992200.02</v>
      </c>
      <c r="J26" s="121">
        <f t="shared" ref="J26:R26" si="8">J11+J15</f>
        <v>980275344.16199994</v>
      </c>
      <c r="K26" s="122">
        <f t="shared" si="8"/>
        <v>849999848.41999996</v>
      </c>
      <c r="L26" s="123">
        <f t="shared" si="8"/>
        <v>176983000</v>
      </c>
      <c r="M26" s="124">
        <f t="shared" si="8"/>
        <v>239596800</v>
      </c>
      <c r="N26" s="125">
        <f t="shared" si="8"/>
        <v>110655364.53</v>
      </c>
      <c r="O26" s="125">
        <f t="shared" si="8"/>
        <v>58595706</v>
      </c>
      <c r="P26" s="126">
        <f t="shared" si="8"/>
        <v>1693244364.55</v>
      </c>
      <c r="Q26" s="125">
        <f t="shared" si="8"/>
        <v>2065853898.5819998</v>
      </c>
      <c r="R26" s="125">
        <f t="shared" si="8"/>
        <v>3759098263.132</v>
      </c>
    </row>
    <row r="27" spans="1:18" s="129" customFormat="1" ht="20.25">
      <c r="A27" s="11"/>
      <c r="B27" s="11"/>
      <c r="C27" s="11"/>
      <c r="D27" s="11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9" customFormat="1" ht="20.25">
      <c r="A28" s="11"/>
      <c r="B28" s="11"/>
      <c r="C28" s="11"/>
      <c r="D28" s="11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8"/>
    </row>
    <row r="29" spans="1:18" ht="23.25" thickBot="1">
      <c r="H29" s="130" t="s">
        <v>64</v>
      </c>
    </row>
    <row r="30" spans="1:18" ht="18.75">
      <c r="H30" s="131" t="s">
        <v>28</v>
      </c>
      <c r="I30" s="132">
        <v>10000000</v>
      </c>
      <c r="J30" s="133"/>
    </row>
    <row r="31" spans="1:18" ht="18.75">
      <c r="H31" s="134" t="s">
        <v>29</v>
      </c>
      <c r="I31" s="135">
        <v>45000000</v>
      </c>
      <c r="J31" s="133"/>
    </row>
    <row r="32" spans="1:18" ht="38.25" thickBot="1">
      <c r="H32" s="136" t="s">
        <v>42</v>
      </c>
      <c r="I32" s="137">
        <v>3596000</v>
      </c>
      <c r="J32" s="133"/>
    </row>
    <row r="33" spans="8:18" ht="22.5">
      <c r="I33" s="138"/>
      <c r="J33" s="133"/>
    </row>
    <row r="34" spans="8:18">
      <c r="I34" s="133"/>
      <c r="J34" s="133"/>
    </row>
    <row r="35" spans="8:18">
      <c r="I35" s="133"/>
      <c r="J35" s="133"/>
    </row>
    <row r="36" spans="8:18" ht="18.75" hidden="1">
      <c r="H36" s="139"/>
      <c r="I36" s="225" t="s">
        <v>1</v>
      </c>
      <c r="J36" s="226"/>
      <c r="K36" s="210" t="s">
        <v>2</v>
      </c>
      <c r="L36" s="211"/>
      <c r="M36" s="210" t="s">
        <v>3</v>
      </c>
      <c r="N36" s="211"/>
      <c r="O36" s="140"/>
      <c r="P36" s="140"/>
      <c r="Q36" s="210" t="s">
        <v>32</v>
      </c>
      <c r="R36" s="211"/>
    </row>
    <row r="37" spans="8:18" ht="18.75" hidden="1">
      <c r="H37" s="141"/>
      <c r="I37" s="142">
        <v>2015</v>
      </c>
      <c r="J37" s="142">
        <v>2016</v>
      </c>
      <c r="K37" s="143">
        <v>2015</v>
      </c>
      <c r="L37" s="143">
        <v>2016</v>
      </c>
      <c r="M37" s="143">
        <v>2015</v>
      </c>
      <c r="N37" s="143">
        <v>2016</v>
      </c>
      <c r="O37" s="143"/>
      <c r="P37" s="143"/>
      <c r="Q37" s="143">
        <v>2015</v>
      </c>
      <c r="R37" s="143">
        <v>2016</v>
      </c>
    </row>
    <row r="38" spans="8:18" ht="23.25" hidden="1">
      <c r="H38" s="144" t="s">
        <v>5</v>
      </c>
      <c r="I38" s="4">
        <v>1273258000</v>
      </c>
      <c r="J38" s="61">
        <v>1153000000</v>
      </c>
      <c r="K38" s="61">
        <v>0</v>
      </c>
      <c r="L38" s="61"/>
      <c r="M38" s="61"/>
      <c r="N38" s="61"/>
      <c r="O38" s="61"/>
      <c r="P38" s="61"/>
      <c r="Q38" s="61"/>
      <c r="R38" s="61"/>
    </row>
    <row r="39" spans="8:18" ht="23.25" hidden="1">
      <c r="H39" s="144" t="s">
        <v>6</v>
      </c>
      <c r="I39" s="4">
        <v>911350000</v>
      </c>
      <c r="J39" s="61">
        <v>1000000000</v>
      </c>
      <c r="K39" s="61">
        <v>650000000</v>
      </c>
      <c r="L39" s="61"/>
      <c r="M39" s="61"/>
      <c r="N39" s="61"/>
      <c r="O39" s="61"/>
      <c r="P39" s="61"/>
      <c r="Q39" s="61"/>
      <c r="R39" s="61"/>
    </row>
    <row r="40" spans="8:18" ht="23.25" hidden="1">
      <c r="H40" s="145" t="s">
        <v>8</v>
      </c>
      <c r="I40" s="146">
        <v>0</v>
      </c>
      <c r="J40" s="146">
        <v>0</v>
      </c>
      <c r="K40" s="146"/>
      <c r="L40" s="146"/>
      <c r="M40" s="146"/>
      <c r="N40" s="146"/>
      <c r="O40" s="146"/>
      <c r="P40" s="146"/>
      <c r="Q40" s="146"/>
      <c r="R40" s="146"/>
    </row>
    <row r="41" spans="8:18" ht="23.25" hidden="1">
      <c r="H41" s="145" t="s">
        <v>7</v>
      </c>
      <c r="I41" s="146">
        <v>0</v>
      </c>
      <c r="J41" s="146">
        <v>0</v>
      </c>
      <c r="K41" s="146">
        <v>85</v>
      </c>
      <c r="L41" s="146"/>
      <c r="M41" s="146"/>
      <c r="N41" s="146"/>
      <c r="O41" s="146"/>
      <c r="P41" s="146"/>
      <c r="Q41" s="146"/>
      <c r="R41" s="146"/>
    </row>
    <row r="42" spans="8:18" ht="23.25" hidden="1" thickBot="1">
      <c r="H42" s="147" t="s">
        <v>4</v>
      </c>
      <c r="I42" s="148">
        <f>SUM(I38:I41)</f>
        <v>2184608000</v>
      </c>
      <c r="J42" s="148">
        <f t="shared" ref="J42:R42" si="9">SUM(J38:J39)</f>
        <v>2153000000</v>
      </c>
      <c r="K42" s="148">
        <f t="shared" si="9"/>
        <v>650000000</v>
      </c>
      <c r="L42" s="148">
        <f t="shared" si="9"/>
        <v>0</v>
      </c>
      <c r="M42" s="148">
        <f t="shared" si="9"/>
        <v>0</v>
      </c>
      <c r="N42" s="148">
        <f t="shared" si="9"/>
        <v>0</v>
      </c>
      <c r="O42" s="148"/>
      <c r="P42" s="148"/>
      <c r="Q42" s="148">
        <f t="shared" si="9"/>
        <v>0</v>
      </c>
      <c r="R42" s="148">
        <f t="shared" si="9"/>
        <v>0</v>
      </c>
    </row>
    <row r="43" spans="8:18" hidden="1">
      <c r="I43" s="133"/>
      <c r="J43" s="133"/>
    </row>
    <row r="44" spans="8:18">
      <c r="I44" s="133"/>
      <c r="J44" s="133"/>
    </row>
    <row r="45" spans="8:18" ht="30">
      <c r="H45" s="149"/>
      <c r="I45" s="150"/>
      <c r="J45" s="133"/>
    </row>
  </sheetData>
  <mergeCells count="15">
    <mergeCell ref="A2:R2"/>
    <mergeCell ref="A7:D7"/>
    <mergeCell ref="A4:D4"/>
    <mergeCell ref="I36:J36"/>
    <mergeCell ref="K36:L36"/>
    <mergeCell ref="M36:N36"/>
    <mergeCell ref="Q36:R36"/>
    <mergeCell ref="H5:R5"/>
    <mergeCell ref="H4:R4"/>
    <mergeCell ref="H7:R7"/>
    <mergeCell ref="H8:R8"/>
    <mergeCell ref="I9:J9"/>
    <mergeCell ref="K9:M9"/>
    <mergeCell ref="N9:O9"/>
    <mergeCell ref="P9:R9"/>
  </mergeCells>
  <pageMargins left="0.32" right="0.17" top="0.74803149606299213" bottom="0.74803149606299213" header="0.31496062992125984" footer="0.31496062992125984"/>
  <pageSetup paperSize="8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6"/>
  <sheetViews>
    <sheetView workbookViewId="0">
      <selection activeCell="I16" sqref="I16"/>
    </sheetView>
  </sheetViews>
  <sheetFormatPr defaultRowHeight="15"/>
  <cols>
    <col min="1" max="1" width="9.140625" style="11"/>
    <col min="2" max="2" width="47" style="1" customWidth="1"/>
    <col min="3" max="3" width="28.140625" style="1" customWidth="1"/>
    <col min="4" max="4" width="19.5703125" style="11" customWidth="1"/>
    <col min="5" max="5" width="18.42578125" style="11" customWidth="1"/>
    <col min="6" max="16384" width="9.140625" style="11"/>
  </cols>
  <sheetData>
    <row r="2" spans="2:6" ht="22.5">
      <c r="B2" s="202" t="s">
        <v>73</v>
      </c>
      <c r="C2" s="202"/>
      <c r="D2" s="202"/>
      <c r="E2" s="202"/>
    </row>
    <row r="3" spans="2:6" ht="22.5">
      <c r="B3" s="202" t="s">
        <v>43</v>
      </c>
      <c r="C3" s="202"/>
      <c r="D3" s="202"/>
      <c r="E3" s="202"/>
    </row>
    <row r="4" spans="2:6" ht="22.5">
      <c r="B4" s="202" t="s">
        <v>25</v>
      </c>
      <c r="C4" s="202"/>
      <c r="D4" s="202"/>
      <c r="E4" s="202"/>
    </row>
    <row r="5" spans="2:6" ht="22.5">
      <c r="B5" s="202" t="s">
        <v>44</v>
      </c>
      <c r="C5" s="202"/>
      <c r="D5" s="202"/>
      <c r="E5" s="202"/>
    </row>
    <row r="6" spans="2:6" ht="22.5">
      <c r="B6" s="202" t="s">
        <v>72</v>
      </c>
      <c r="C6" s="202"/>
      <c r="D6" s="202"/>
      <c r="E6" s="202"/>
    </row>
    <row r="7" spans="2:6" ht="17.25" customHeight="1">
      <c r="B7" s="159"/>
      <c r="C7" s="159"/>
      <c r="D7" s="159"/>
      <c r="E7" s="159"/>
    </row>
    <row r="8" spans="2:6" ht="15.75" thickBot="1">
      <c r="E8" s="98" t="s">
        <v>65</v>
      </c>
    </row>
    <row r="9" spans="2:6" ht="18.75">
      <c r="B9" s="192" t="s">
        <v>66</v>
      </c>
      <c r="C9" s="223"/>
      <c r="D9" s="223"/>
      <c r="E9" s="224"/>
    </row>
    <row r="10" spans="2:6" ht="37.5">
      <c r="B10" s="151"/>
      <c r="C10" s="72" t="s">
        <v>67</v>
      </c>
      <c r="D10" s="72" t="s">
        <v>68</v>
      </c>
      <c r="E10" s="73" t="s">
        <v>76</v>
      </c>
    </row>
    <row r="11" spans="2:6" ht="20.25">
      <c r="B11" s="152" t="s">
        <v>5</v>
      </c>
      <c r="C11" s="14">
        <f>1273258000+110655000</f>
        <v>1383913000</v>
      </c>
      <c r="D11" s="14">
        <f>1342992000+110655000</f>
        <v>1453647000</v>
      </c>
      <c r="E11" s="119">
        <f>D11-C11</f>
        <v>69734000</v>
      </c>
      <c r="F11" s="153"/>
    </row>
    <row r="12" spans="2:6" ht="20.25">
      <c r="B12" s="152" t="s">
        <v>6</v>
      </c>
      <c r="C12" s="14">
        <f>968675000+650000000+1746000</f>
        <v>1620421000</v>
      </c>
      <c r="D12" s="14">
        <f>980275000+850000000</f>
        <v>1830275000</v>
      </c>
      <c r="E12" s="119">
        <f t="shared" ref="E12:E20" si="0">D12-C12</f>
        <v>209854000</v>
      </c>
      <c r="F12" s="153"/>
    </row>
    <row r="13" spans="2:6" ht="20.25">
      <c r="B13" s="152" t="s">
        <v>69</v>
      </c>
      <c r="C13" s="14">
        <v>158448000</v>
      </c>
      <c r="D13" s="14">
        <v>239596500</v>
      </c>
      <c r="E13" s="119">
        <f>D13-C13</f>
        <v>81148500</v>
      </c>
    </row>
    <row r="14" spans="2:6" ht="20.25">
      <c r="B14" s="152" t="s">
        <v>70</v>
      </c>
      <c r="C14" s="14">
        <v>85837500</v>
      </c>
      <c r="D14" s="14">
        <v>176983000</v>
      </c>
      <c r="E14" s="119">
        <f t="shared" si="0"/>
        <v>91145500</v>
      </c>
    </row>
    <row r="15" spans="2:6" ht="22.5" customHeight="1">
      <c r="B15" s="154" t="s">
        <v>28</v>
      </c>
      <c r="C15" s="14">
        <v>10000000</v>
      </c>
      <c r="D15" s="14">
        <v>10000000</v>
      </c>
      <c r="E15" s="119">
        <f t="shared" si="0"/>
        <v>0</v>
      </c>
    </row>
    <row r="16" spans="2:6" ht="20.25">
      <c r="B16" s="152" t="s">
        <v>29</v>
      </c>
      <c r="C16" s="14">
        <v>45000000</v>
      </c>
      <c r="D16" s="14">
        <v>45000000</v>
      </c>
      <c r="E16" s="119">
        <f t="shared" si="0"/>
        <v>0</v>
      </c>
    </row>
    <row r="17" spans="2:5" ht="20.25">
      <c r="B17" s="152" t="s">
        <v>30</v>
      </c>
      <c r="C17" s="14">
        <v>1000000</v>
      </c>
      <c r="D17" s="14">
        <v>1000000</v>
      </c>
      <c r="E17" s="119">
        <f t="shared" si="0"/>
        <v>0</v>
      </c>
    </row>
    <row r="18" spans="2:5" ht="40.5">
      <c r="B18" s="177" t="s">
        <v>42</v>
      </c>
      <c r="C18" s="158">
        <v>1746000</v>
      </c>
      <c r="D18" s="158">
        <v>2596000</v>
      </c>
      <c r="E18" s="119">
        <f t="shared" si="0"/>
        <v>850000</v>
      </c>
    </row>
    <row r="19" spans="2:5" ht="21" thickBot="1">
      <c r="B19" s="155" t="s">
        <v>4</v>
      </c>
      <c r="C19" s="156">
        <f>SUM(C11:C18)</f>
        <v>3306365500</v>
      </c>
      <c r="D19" s="156">
        <f>SUM(D11:D18)</f>
        <v>3759097500</v>
      </c>
      <c r="E19" s="156">
        <f t="shared" ref="E19" si="1">E11+E12+E13+E14+E15+E16+E17</f>
        <v>451882000</v>
      </c>
    </row>
    <row r="20" spans="2:5" ht="20.25">
      <c r="B20" s="157" t="s">
        <v>61</v>
      </c>
      <c r="C20" s="158">
        <v>2001073124.4300001</v>
      </c>
      <c r="D20" s="158">
        <v>0</v>
      </c>
      <c r="E20" s="119">
        <f t="shared" si="0"/>
        <v>-2001073124.4300001</v>
      </c>
    </row>
    <row r="21" spans="2:5" ht="21" thickBot="1">
      <c r="B21" s="155" t="s">
        <v>71</v>
      </c>
      <c r="C21" s="156">
        <f>C19+C20</f>
        <v>5307438624.4300003</v>
      </c>
      <c r="D21" s="156">
        <f t="shared" ref="D21:E21" si="2">D19+D20</f>
        <v>3759097500</v>
      </c>
      <c r="E21" s="156">
        <f t="shared" si="2"/>
        <v>-1549191124.4300001</v>
      </c>
    </row>
    <row r="23" spans="2:5">
      <c r="D23" s="153"/>
    </row>
    <row r="26" spans="2:5">
      <c r="D26" s="153"/>
    </row>
  </sheetData>
  <mergeCells count="6">
    <mergeCell ref="B3:E3"/>
    <mergeCell ref="B4:E4"/>
    <mergeCell ref="B5:E5"/>
    <mergeCell ref="B9:E9"/>
    <mergeCell ref="B2:E2"/>
    <mergeCell ref="B6:E6"/>
  </mergeCells>
  <pageMargins left="0.70866141732283472" right="0.70866141732283472" top="0.74803149606299213" bottom="0.74803149606299213" header="0.31496062992125984" footer="0.31496062992125984"/>
  <pageSetup paperSize="8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здрав.</vt:lpstr>
      <vt:lpstr>наука</vt:lpstr>
      <vt:lpstr>обр.</vt:lpstr>
      <vt:lpstr>сводная таблица</vt:lpstr>
      <vt:lpstr>доходы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bogatyreva_ia</dc:creator>
  <cp:lastModifiedBy>bogatyreva_ia</cp:lastModifiedBy>
  <cp:lastPrinted>2015-11-18T12:08:22Z</cp:lastPrinted>
  <dcterms:created xsi:type="dcterms:W3CDTF">2015-11-12T12:11:12Z</dcterms:created>
  <dcterms:modified xsi:type="dcterms:W3CDTF">2015-11-18T12:20:09Z</dcterms:modified>
</cp:coreProperties>
</file>